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31E1CB1-C43B-4C29-8A1C-ACD00330B784}" xr6:coauthVersionLast="47" xr6:coauthVersionMax="47" xr10:uidLastSave="{00000000-0000-0000-0000-000000000000}"/>
  <bookViews>
    <workbookView xWindow="-120" yWindow="-120" windowWidth="20730" windowHeight="11160" activeTab="1" xr2:uid="{72A2DD15-BFB8-471A-BFFF-6C5A58180BB7}"/>
  </bookViews>
  <sheets>
    <sheet name="Sheet1" sheetId="1" r:id="rId1"/>
    <sheet name="FKlim 71" sheetId="2" r:id="rId2"/>
  </sheets>
  <externalReferences>
    <externalReference r:id="rId3"/>
    <externalReference r:id="rId4"/>
  </externalReferences>
  <definedNames>
    <definedName name="_xlnm.Print_Area" localSheetId="1">'FKlim 71'!$A$1:$J$59,'FKlim 71'!$L$1:$U$59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0" i="2" l="1"/>
  <c r="C77" i="2"/>
  <c r="C72" i="2"/>
  <c r="D66" i="2"/>
  <c r="A58" i="2"/>
  <c r="H50" i="2"/>
  <c r="T47" i="2"/>
  <c r="J46" i="2"/>
  <c r="C100" i="2" s="1"/>
  <c r="I46" i="2"/>
  <c r="G46" i="2"/>
  <c r="F46" i="2"/>
  <c r="D46" i="2"/>
  <c r="C46" i="2"/>
  <c r="B46" i="2"/>
  <c r="E46" i="2" s="1"/>
  <c r="J45" i="2"/>
  <c r="C99" i="2" s="1"/>
  <c r="I45" i="2"/>
  <c r="G45" i="2"/>
  <c r="F45" i="2"/>
  <c r="D45" i="2"/>
  <c r="C45" i="2"/>
  <c r="B45" i="2"/>
  <c r="J44" i="2"/>
  <c r="C98" i="2" s="1"/>
  <c r="I44" i="2"/>
  <c r="G44" i="2"/>
  <c r="F44" i="2"/>
  <c r="D44" i="2"/>
  <c r="C44" i="2"/>
  <c r="B44" i="2"/>
  <c r="J43" i="2"/>
  <c r="B97" i="2" s="1"/>
  <c r="I43" i="2"/>
  <c r="G43" i="2"/>
  <c r="F43" i="2"/>
  <c r="D43" i="2"/>
  <c r="C43" i="2"/>
  <c r="B43" i="2"/>
  <c r="J42" i="2"/>
  <c r="I42" i="2"/>
  <c r="G42" i="2"/>
  <c r="K42" i="2" s="1"/>
  <c r="F42" i="2"/>
  <c r="D42" i="2"/>
  <c r="C42" i="2"/>
  <c r="B42" i="2"/>
  <c r="J41" i="2"/>
  <c r="C95" i="2" s="1"/>
  <c r="I41" i="2"/>
  <c r="G41" i="2"/>
  <c r="K41" i="2" s="1"/>
  <c r="F41" i="2"/>
  <c r="D41" i="2"/>
  <c r="C41" i="2"/>
  <c r="B41" i="2"/>
  <c r="E41" i="2" s="1"/>
  <c r="V40" i="2"/>
  <c r="U39" i="2" s="1"/>
  <c r="J40" i="2"/>
  <c r="C94" i="2" s="1"/>
  <c r="I40" i="2"/>
  <c r="G40" i="2"/>
  <c r="F40" i="2"/>
  <c r="D40" i="2"/>
  <c r="C40" i="2"/>
  <c r="B40" i="2"/>
  <c r="E40" i="2" s="1"/>
  <c r="S39" i="2"/>
  <c r="J39" i="2"/>
  <c r="C93" i="2" s="1"/>
  <c r="I39" i="2"/>
  <c r="G39" i="2"/>
  <c r="F39" i="2"/>
  <c r="D39" i="2"/>
  <c r="C39" i="2"/>
  <c r="B39" i="2"/>
  <c r="E39" i="2" s="1"/>
  <c r="V38" i="2"/>
  <c r="J38" i="2"/>
  <c r="C92" i="2" s="1"/>
  <c r="I38" i="2"/>
  <c r="G38" i="2"/>
  <c r="F38" i="2"/>
  <c r="D38" i="2"/>
  <c r="C38" i="2"/>
  <c r="B38" i="2"/>
  <c r="J37" i="2"/>
  <c r="I37" i="2"/>
  <c r="G37" i="2"/>
  <c r="F37" i="2"/>
  <c r="D37" i="2"/>
  <c r="C37" i="2"/>
  <c r="B37" i="2"/>
  <c r="E38" i="2" s="1"/>
  <c r="V36" i="2"/>
  <c r="U36" i="2" s="1"/>
  <c r="T36" i="2"/>
  <c r="S36" i="2"/>
  <c r="R36" i="2"/>
  <c r="P36" i="2"/>
  <c r="O36" i="2"/>
  <c r="N36" i="2"/>
  <c r="M36" i="2"/>
  <c r="J36" i="2"/>
  <c r="I36" i="2"/>
  <c r="G36" i="2"/>
  <c r="F36" i="2"/>
  <c r="D36" i="2"/>
  <c r="C36" i="2"/>
  <c r="B36" i="2"/>
  <c r="V35" i="2"/>
  <c r="U35" i="2" s="1"/>
  <c r="T35" i="2"/>
  <c r="S35" i="2"/>
  <c r="R35" i="2"/>
  <c r="P35" i="2"/>
  <c r="O35" i="2"/>
  <c r="N35" i="2"/>
  <c r="Q35" i="2" s="1"/>
  <c r="M35" i="2"/>
  <c r="J35" i="2"/>
  <c r="I35" i="2"/>
  <c r="G35" i="2"/>
  <c r="F35" i="2"/>
  <c r="D35" i="2"/>
  <c r="C35" i="2"/>
  <c r="B35" i="2"/>
  <c r="E35" i="2" s="1"/>
  <c r="V34" i="2"/>
  <c r="U34" i="2"/>
  <c r="T34" i="2"/>
  <c r="S34" i="2"/>
  <c r="R34" i="2"/>
  <c r="P34" i="2"/>
  <c r="O34" i="2"/>
  <c r="N34" i="2"/>
  <c r="Q34" i="2" s="1"/>
  <c r="M34" i="2"/>
  <c r="J34" i="2"/>
  <c r="C88" i="2" s="1"/>
  <c r="I34" i="2"/>
  <c r="G34" i="2"/>
  <c r="K34" i="2" s="1"/>
  <c r="F34" i="2"/>
  <c r="D34" i="2"/>
  <c r="C34" i="2"/>
  <c r="E34" i="2" s="1"/>
  <c r="B34" i="2"/>
  <c r="V33" i="2"/>
  <c r="U33" i="2" s="1"/>
  <c r="T33" i="2"/>
  <c r="S33" i="2"/>
  <c r="R33" i="2"/>
  <c r="P33" i="2"/>
  <c r="O33" i="2"/>
  <c r="N33" i="2"/>
  <c r="Q33" i="2" s="1"/>
  <c r="M33" i="2"/>
  <c r="J33" i="2"/>
  <c r="C87" i="2" s="1"/>
  <c r="I33" i="2"/>
  <c r="G33" i="2"/>
  <c r="F33" i="2"/>
  <c r="D33" i="2"/>
  <c r="C33" i="2"/>
  <c r="B33" i="2"/>
  <c r="E33" i="2" s="1"/>
  <c r="V32" i="2"/>
  <c r="U32" i="2" s="1"/>
  <c r="T32" i="2"/>
  <c r="S32" i="2"/>
  <c r="R32" i="2"/>
  <c r="P32" i="2"/>
  <c r="O32" i="2"/>
  <c r="N32" i="2"/>
  <c r="M32" i="2"/>
  <c r="J32" i="2"/>
  <c r="C86" i="2" s="1"/>
  <c r="I32" i="2"/>
  <c r="G32" i="2"/>
  <c r="F32" i="2"/>
  <c r="D32" i="2"/>
  <c r="C32" i="2"/>
  <c r="B32" i="2"/>
  <c r="V31" i="2"/>
  <c r="U31" i="2" s="1"/>
  <c r="T31" i="2"/>
  <c r="S31" i="2"/>
  <c r="R31" i="2"/>
  <c r="P31" i="2"/>
  <c r="O31" i="2"/>
  <c r="N31" i="2"/>
  <c r="M31" i="2"/>
  <c r="J31" i="2"/>
  <c r="I31" i="2"/>
  <c r="G31" i="2"/>
  <c r="F31" i="2"/>
  <c r="D31" i="2"/>
  <c r="C31" i="2"/>
  <c r="B31" i="2"/>
  <c r="E31" i="2" s="1"/>
  <c r="V30" i="2"/>
  <c r="U30" i="2" s="1"/>
  <c r="T30" i="2"/>
  <c r="S30" i="2"/>
  <c r="R30" i="2"/>
  <c r="P30" i="2"/>
  <c r="O30" i="2"/>
  <c r="N30" i="2"/>
  <c r="M30" i="2"/>
  <c r="J30" i="2"/>
  <c r="C84" i="2" s="1"/>
  <c r="I30" i="2"/>
  <c r="G30" i="2"/>
  <c r="F30" i="2"/>
  <c r="D30" i="2"/>
  <c r="C30" i="2"/>
  <c r="B30" i="2"/>
  <c r="V29" i="2"/>
  <c r="U29" i="2" s="1"/>
  <c r="T29" i="2"/>
  <c r="S29" i="2"/>
  <c r="R29" i="2"/>
  <c r="P29" i="2"/>
  <c r="O29" i="2"/>
  <c r="N29" i="2"/>
  <c r="Q29" i="2" s="1"/>
  <c r="M29" i="2"/>
  <c r="J29" i="2"/>
  <c r="I29" i="2"/>
  <c r="G29" i="2"/>
  <c r="F29" i="2"/>
  <c r="D29" i="2"/>
  <c r="C29" i="2"/>
  <c r="B29" i="2"/>
  <c r="E29" i="2" s="1"/>
  <c r="V28" i="2"/>
  <c r="U28" i="2"/>
  <c r="T28" i="2"/>
  <c r="S28" i="2"/>
  <c r="R28" i="2"/>
  <c r="P28" i="2"/>
  <c r="O28" i="2"/>
  <c r="N28" i="2"/>
  <c r="Q28" i="2" s="1"/>
  <c r="M28" i="2"/>
  <c r="J28" i="2"/>
  <c r="C82" i="2" s="1"/>
  <c r="I28" i="2"/>
  <c r="G28" i="2"/>
  <c r="K28" i="2" s="1"/>
  <c r="F28" i="2"/>
  <c r="D28" i="2"/>
  <c r="C28" i="2"/>
  <c r="B28" i="2"/>
  <c r="V27" i="2"/>
  <c r="U27" i="2" s="1"/>
  <c r="T27" i="2"/>
  <c r="S27" i="2"/>
  <c r="R27" i="2"/>
  <c r="P27" i="2"/>
  <c r="O27" i="2"/>
  <c r="N27" i="2"/>
  <c r="Q27" i="2" s="1"/>
  <c r="M27" i="2"/>
  <c r="J27" i="2"/>
  <c r="C81" i="2" s="1"/>
  <c r="I27" i="2"/>
  <c r="G27" i="2"/>
  <c r="F27" i="2"/>
  <c r="D27" i="2"/>
  <c r="C27" i="2"/>
  <c r="B27" i="2"/>
  <c r="K27" i="2" s="1"/>
  <c r="V26" i="2"/>
  <c r="U26" i="2"/>
  <c r="T26" i="2"/>
  <c r="S26" i="2"/>
  <c r="R26" i="2"/>
  <c r="P26" i="2"/>
  <c r="O26" i="2"/>
  <c r="N26" i="2"/>
  <c r="Q26" i="2" s="1"/>
  <c r="M26" i="2"/>
  <c r="K26" i="2"/>
  <c r="J26" i="2"/>
  <c r="C80" i="2" s="1"/>
  <c r="I26" i="2"/>
  <c r="G26" i="2"/>
  <c r="F26" i="2"/>
  <c r="D26" i="2"/>
  <c r="C26" i="2"/>
  <c r="B26" i="2"/>
  <c r="V25" i="2"/>
  <c r="U25" i="2"/>
  <c r="T25" i="2"/>
  <c r="S25" i="2"/>
  <c r="R25" i="2"/>
  <c r="P25" i="2"/>
  <c r="O25" i="2"/>
  <c r="N25" i="2"/>
  <c r="M25" i="2"/>
  <c r="J25" i="2"/>
  <c r="C79" i="2" s="1"/>
  <c r="I25" i="2"/>
  <c r="G25" i="2"/>
  <c r="F25" i="2"/>
  <c r="D25" i="2"/>
  <c r="C25" i="2"/>
  <c r="B25" i="2"/>
  <c r="E25" i="2" s="1"/>
  <c r="AZ24" i="2"/>
  <c r="BA24" i="2" s="1"/>
  <c r="AX24" i="2"/>
  <c r="AY24" i="2" s="1"/>
  <c r="AV24" i="2"/>
  <c r="AW24" i="2" s="1"/>
  <c r="AT24" i="2"/>
  <c r="AU24" i="2" s="1"/>
  <c r="AR24" i="2"/>
  <c r="AS24" i="2" s="1"/>
  <c r="AP24" i="2"/>
  <c r="AQ24" i="2" s="1"/>
  <c r="AO24" i="2"/>
  <c r="AN24" i="2"/>
  <c r="AM24" i="2"/>
  <c r="AL24" i="2"/>
  <c r="AK24" i="2"/>
  <c r="AJ24" i="2"/>
  <c r="AH24" i="2"/>
  <c r="AI24" i="2" s="1"/>
  <c r="AF24" i="2"/>
  <c r="AG24" i="2" s="1"/>
  <c r="V24" i="2"/>
  <c r="U24" i="2" s="1"/>
  <c r="T24" i="2"/>
  <c r="S24" i="2"/>
  <c r="R24" i="2"/>
  <c r="P24" i="2"/>
  <c r="O24" i="2"/>
  <c r="N24" i="2"/>
  <c r="Q24" i="2" s="1"/>
  <c r="M24" i="2"/>
  <c r="J24" i="2"/>
  <c r="C78" i="2" s="1"/>
  <c r="I24" i="2"/>
  <c r="G24" i="2"/>
  <c r="F24" i="2"/>
  <c r="D24" i="2"/>
  <c r="C24" i="2"/>
  <c r="B24" i="2"/>
  <c r="E24" i="2" s="1"/>
  <c r="AZ23" i="2"/>
  <c r="BA23" i="2" s="1"/>
  <c r="AY23" i="2"/>
  <c r="AX23" i="2"/>
  <c r="AW23" i="2"/>
  <c r="AV23" i="2"/>
  <c r="AT23" i="2"/>
  <c r="AU23" i="2" s="1"/>
  <c r="AR23" i="2"/>
  <c r="AS23" i="2" s="1"/>
  <c r="AQ23" i="2"/>
  <c r="AP23" i="2"/>
  <c r="AN23" i="2"/>
  <c r="AO23" i="2" s="1"/>
  <c r="AL23" i="2"/>
  <c r="AM23" i="2" s="1"/>
  <c r="AJ23" i="2"/>
  <c r="AK23" i="2" s="1"/>
  <c r="AH23" i="2"/>
  <c r="AI23" i="2" s="1"/>
  <c r="AF23" i="2"/>
  <c r="AG23" i="2" s="1"/>
  <c r="V23" i="2"/>
  <c r="U23" i="2" s="1"/>
  <c r="T23" i="2"/>
  <c r="S23" i="2"/>
  <c r="R23" i="2"/>
  <c r="P23" i="2"/>
  <c r="O23" i="2"/>
  <c r="N23" i="2"/>
  <c r="M23" i="2"/>
  <c r="J23" i="2"/>
  <c r="I23" i="2"/>
  <c r="G23" i="2"/>
  <c r="F23" i="2"/>
  <c r="D23" i="2"/>
  <c r="C23" i="2"/>
  <c r="B23" i="2"/>
  <c r="AZ22" i="2"/>
  <c r="BA22" i="2" s="1"/>
  <c r="AX22" i="2"/>
  <c r="AY22" i="2" s="1"/>
  <c r="AV22" i="2"/>
  <c r="AW22" i="2" s="1"/>
  <c r="AT22" i="2"/>
  <c r="AU22" i="2" s="1"/>
  <c r="AR22" i="2"/>
  <c r="AS22" i="2" s="1"/>
  <c r="AP22" i="2"/>
  <c r="AQ22" i="2" s="1"/>
  <c r="AN22" i="2"/>
  <c r="AO22" i="2" s="1"/>
  <c r="AM22" i="2"/>
  <c r="AL22" i="2"/>
  <c r="AK22" i="2"/>
  <c r="AJ22" i="2"/>
  <c r="AI22" i="2"/>
  <c r="AH22" i="2"/>
  <c r="AF22" i="2"/>
  <c r="AG22" i="2" s="1"/>
  <c r="V22" i="2"/>
  <c r="U22" i="2"/>
  <c r="T22" i="2"/>
  <c r="S22" i="2"/>
  <c r="R22" i="2"/>
  <c r="P22" i="2"/>
  <c r="O22" i="2"/>
  <c r="N22" i="2"/>
  <c r="Q22" i="2" s="1"/>
  <c r="M22" i="2"/>
  <c r="J22" i="2"/>
  <c r="C76" i="2" s="1"/>
  <c r="I22" i="2"/>
  <c r="G22" i="2"/>
  <c r="F22" i="2"/>
  <c r="D22" i="2"/>
  <c r="C22" i="2"/>
  <c r="B22" i="2"/>
  <c r="V21" i="2"/>
  <c r="U21" i="2" s="1"/>
  <c r="T21" i="2"/>
  <c r="S21" i="2"/>
  <c r="R21" i="2"/>
  <c r="P21" i="2"/>
  <c r="O21" i="2"/>
  <c r="N21" i="2"/>
  <c r="M21" i="2"/>
  <c r="J21" i="2"/>
  <c r="C75" i="2" s="1"/>
  <c r="I21" i="2"/>
  <c r="G21" i="2"/>
  <c r="F21" i="2"/>
  <c r="D21" i="2"/>
  <c r="C21" i="2"/>
  <c r="B21" i="2"/>
  <c r="V20" i="2"/>
  <c r="U20" i="2" s="1"/>
  <c r="T20" i="2"/>
  <c r="S20" i="2"/>
  <c r="R20" i="2"/>
  <c r="P20" i="2"/>
  <c r="O20" i="2"/>
  <c r="N20" i="2"/>
  <c r="Q20" i="2" s="1"/>
  <c r="M20" i="2"/>
  <c r="J20" i="2"/>
  <c r="C74" i="2" s="1"/>
  <c r="I20" i="2"/>
  <c r="G20" i="2"/>
  <c r="F20" i="2"/>
  <c r="D20" i="2"/>
  <c r="C20" i="2"/>
  <c r="B20" i="2"/>
  <c r="E20" i="2" s="1"/>
  <c r="V19" i="2"/>
  <c r="U19" i="2"/>
  <c r="T19" i="2"/>
  <c r="S19" i="2"/>
  <c r="R19" i="2"/>
  <c r="P19" i="2"/>
  <c r="O19" i="2"/>
  <c r="N19" i="2"/>
  <c r="M19" i="2"/>
  <c r="J19" i="2"/>
  <c r="C73" i="2" s="1"/>
  <c r="I19" i="2"/>
  <c r="G19" i="2"/>
  <c r="F19" i="2"/>
  <c r="D19" i="2"/>
  <c r="C19" i="2"/>
  <c r="B19" i="2"/>
  <c r="E19" i="2" s="1"/>
  <c r="V18" i="2"/>
  <c r="U18" i="2"/>
  <c r="T18" i="2"/>
  <c r="S18" i="2"/>
  <c r="R18" i="2"/>
  <c r="P18" i="2"/>
  <c r="O18" i="2"/>
  <c r="Q18" i="2" s="1"/>
  <c r="N18" i="2"/>
  <c r="M18" i="2"/>
  <c r="J18" i="2"/>
  <c r="I18" i="2"/>
  <c r="G18" i="2"/>
  <c r="F18" i="2"/>
  <c r="D18" i="2"/>
  <c r="C18" i="2"/>
  <c r="B18" i="2"/>
  <c r="V17" i="2"/>
  <c r="U17" i="2" s="1"/>
  <c r="T17" i="2"/>
  <c r="S17" i="2"/>
  <c r="R17" i="2"/>
  <c r="P17" i="2"/>
  <c r="O17" i="2"/>
  <c r="N17" i="2"/>
  <c r="M17" i="2"/>
  <c r="J17" i="2"/>
  <c r="I17" i="2"/>
  <c r="G17" i="2"/>
  <c r="F17" i="2"/>
  <c r="D17" i="2"/>
  <c r="C17" i="2"/>
  <c r="B17" i="2"/>
  <c r="AX16" i="2"/>
  <c r="AY16" i="2" s="1"/>
  <c r="AV16" i="2"/>
  <c r="AW16" i="2" s="1"/>
  <c r="AU16" i="2"/>
  <c r="AT16" i="2"/>
  <c r="AS16" i="2"/>
  <c r="AR16" i="2"/>
  <c r="AQ16" i="2"/>
  <c r="AP16" i="2"/>
  <c r="AN16" i="2"/>
  <c r="AO16" i="2" s="1"/>
  <c r="AL16" i="2"/>
  <c r="AM16" i="2" s="1"/>
  <c r="AJ16" i="2"/>
  <c r="AK16" i="2" s="1"/>
  <c r="AH16" i="2"/>
  <c r="AI16" i="2" s="1"/>
  <c r="AF16" i="2"/>
  <c r="AG16" i="2" s="1"/>
  <c r="V16" i="2"/>
  <c r="U16" i="2" s="1"/>
  <c r="T16" i="2"/>
  <c r="S16" i="2"/>
  <c r="R16" i="2"/>
  <c r="P16" i="2"/>
  <c r="O16" i="2"/>
  <c r="N16" i="2"/>
  <c r="M16" i="2"/>
  <c r="J16" i="2"/>
  <c r="C70" i="2" s="1"/>
  <c r="I16" i="2"/>
  <c r="G16" i="2"/>
  <c r="F16" i="2"/>
  <c r="D16" i="2"/>
  <c r="C16" i="2"/>
  <c r="C47" i="2" s="1"/>
  <c r="C49" i="2" s="1"/>
  <c r="B16" i="2"/>
  <c r="AX15" i="2"/>
  <c r="AY15" i="2" s="1"/>
  <c r="AV15" i="2"/>
  <c r="AW15" i="2" s="1"/>
  <c r="AU15" i="2"/>
  <c r="AT15" i="2"/>
  <c r="AR15" i="2"/>
  <c r="AS15" i="2" s="1"/>
  <c r="AP15" i="2"/>
  <c r="AQ15" i="2" s="1"/>
  <c r="AN15" i="2"/>
  <c r="AO15" i="2" s="1"/>
  <c r="AL15" i="2"/>
  <c r="AM15" i="2" s="1"/>
  <c r="AJ15" i="2"/>
  <c r="AK15" i="2" s="1"/>
  <c r="AH15" i="2"/>
  <c r="AI15" i="2" s="1"/>
  <c r="AF15" i="2"/>
  <c r="AG15" i="2" s="1"/>
  <c r="V15" i="2"/>
  <c r="U15" i="2" s="1"/>
  <c r="T15" i="2"/>
  <c r="S15" i="2"/>
  <c r="R15" i="2"/>
  <c r="P15" i="2"/>
  <c r="O15" i="2"/>
  <c r="Q15" i="2" s="1"/>
  <c r="N15" i="2"/>
  <c r="M15" i="2"/>
  <c r="AX14" i="2"/>
  <c r="AY14" i="2" s="1"/>
  <c r="AW14" i="2"/>
  <c r="AV14" i="2"/>
  <c r="AU14" i="2"/>
  <c r="AT14" i="2"/>
  <c r="AR14" i="2"/>
  <c r="AS14" i="2" s="1"/>
  <c r="AP14" i="2"/>
  <c r="AQ14" i="2" s="1"/>
  <c r="AO14" i="2"/>
  <c r="AN14" i="2"/>
  <c r="AL14" i="2"/>
  <c r="AM14" i="2" s="1"/>
  <c r="AJ14" i="2"/>
  <c r="AK14" i="2" s="1"/>
  <c r="AH14" i="2"/>
  <c r="AI14" i="2" s="1"/>
  <c r="AF14" i="2"/>
  <c r="AG14" i="2" s="1"/>
  <c r="V14" i="2"/>
  <c r="U14" i="2" s="1"/>
  <c r="T14" i="2"/>
  <c r="S14" i="2"/>
  <c r="R14" i="2"/>
  <c r="P14" i="2"/>
  <c r="O14" i="2"/>
  <c r="N14" i="2"/>
  <c r="M14" i="2"/>
  <c r="V13" i="2"/>
  <c r="U13" i="2"/>
  <c r="T13" i="2"/>
  <c r="S13" i="2"/>
  <c r="R13" i="2"/>
  <c r="P13" i="2"/>
  <c r="O13" i="2"/>
  <c r="N13" i="2"/>
  <c r="Q13" i="2" s="1"/>
  <c r="M13" i="2"/>
  <c r="V12" i="2"/>
  <c r="U12" i="2" s="1"/>
  <c r="T12" i="2"/>
  <c r="S12" i="2"/>
  <c r="R12" i="2"/>
  <c r="P12" i="2"/>
  <c r="O12" i="2"/>
  <c r="Q12" i="2" s="1"/>
  <c r="N12" i="2"/>
  <c r="M12" i="2"/>
  <c r="V11" i="2"/>
  <c r="U11" i="2" s="1"/>
  <c r="T11" i="2"/>
  <c r="S11" i="2"/>
  <c r="R11" i="2"/>
  <c r="P11" i="2"/>
  <c r="O11" i="2"/>
  <c r="N11" i="2"/>
  <c r="Q11" i="2" s="1"/>
  <c r="M11" i="2"/>
  <c r="V10" i="2"/>
  <c r="U10" i="2" s="1"/>
  <c r="T10" i="2"/>
  <c r="S10" i="2"/>
  <c r="R10" i="2"/>
  <c r="P10" i="2"/>
  <c r="O10" i="2"/>
  <c r="N10" i="2"/>
  <c r="Q10" i="2" s="1"/>
  <c r="M10" i="2"/>
  <c r="V9" i="2"/>
  <c r="U9" i="2" s="1"/>
  <c r="T9" i="2"/>
  <c r="S9" i="2"/>
  <c r="R9" i="2"/>
  <c r="P9" i="2"/>
  <c r="O9" i="2"/>
  <c r="Q9" i="2" s="1"/>
  <c r="N9" i="2"/>
  <c r="M9" i="2"/>
  <c r="AX8" i="2"/>
  <c r="AY8" i="2" s="1"/>
  <c r="AV8" i="2"/>
  <c r="AW8" i="2" s="1"/>
  <c r="AT8" i="2"/>
  <c r="AU8" i="2" s="1"/>
  <c r="AR8" i="2"/>
  <c r="AS8" i="2" s="1"/>
  <c r="AP8" i="2"/>
  <c r="AQ8" i="2" s="1"/>
  <c r="AN8" i="2"/>
  <c r="AO8" i="2" s="1"/>
  <c r="AM8" i="2"/>
  <c r="AL8" i="2"/>
  <c r="AK8" i="2"/>
  <c r="AJ8" i="2"/>
  <c r="AH8" i="2"/>
  <c r="AI8" i="2" s="1"/>
  <c r="AF8" i="2"/>
  <c r="AG8" i="2" s="1"/>
  <c r="AE8" i="2"/>
  <c r="AD8" i="2"/>
  <c r="AB8" i="2"/>
  <c r="AC8" i="2" s="1"/>
  <c r="V8" i="2"/>
  <c r="U8" i="2" s="1"/>
  <c r="T8" i="2"/>
  <c r="S8" i="2"/>
  <c r="R8" i="2"/>
  <c r="P8" i="2"/>
  <c r="O8" i="2"/>
  <c r="N8" i="2"/>
  <c r="Q8" i="2" s="1"/>
  <c r="M8" i="2"/>
  <c r="D8" i="2"/>
  <c r="AX7" i="2"/>
  <c r="AY7" i="2" s="1"/>
  <c r="AV7" i="2"/>
  <c r="AW7" i="2" s="1"/>
  <c r="AT7" i="2"/>
  <c r="AU7" i="2" s="1"/>
  <c r="AS7" i="2"/>
  <c r="AR7" i="2"/>
  <c r="AQ7" i="2"/>
  <c r="AP7" i="2"/>
  <c r="AO7" i="2"/>
  <c r="AN7" i="2"/>
  <c r="AL7" i="2"/>
  <c r="AM7" i="2" s="1"/>
  <c r="AJ7" i="2"/>
  <c r="AK7" i="2" s="1"/>
  <c r="AH7" i="2"/>
  <c r="AI7" i="2" s="1"/>
  <c r="AF7" i="2"/>
  <c r="AG7" i="2" s="1"/>
  <c r="AD7" i="2"/>
  <c r="AE7" i="2" s="1"/>
  <c r="V7" i="2"/>
  <c r="U7" i="2" s="1"/>
  <c r="T7" i="2"/>
  <c r="S7" i="2"/>
  <c r="R7" i="2"/>
  <c r="P7" i="2"/>
  <c r="O7" i="2"/>
  <c r="N7" i="2"/>
  <c r="M7" i="2"/>
  <c r="AX6" i="2"/>
  <c r="AY6" i="2" s="1"/>
  <c r="AV6" i="2"/>
  <c r="AW6" i="2" s="1"/>
  <c r="AT6" i="2"/>
  <c r="AU6" i="2" s="1"/>
  <c r="AR6" i="2"/>
  <c r="AS6" i="2" s="1"/>
  <c r="AP6" i="2"/>
  <c r="AQ6" i="2" s="1"/>
  <c r="AO6" i="2"/>
  <c r="AN6" i="2"/>
  <c r="AM6" i="2"/>
  <c r="AL6" i="2"/>
  <c r="AK6" i="2"/>
  <c r="AJ6" i="2"/>
  <c r="AH6" i="2"/>
  <c r="AI6" i="2" s="1"/>
  <c r="AF6" i="2"/>
  <c r="AG6" i="2" s="1"/>
  <c r="AD6" i="2"/>
  <c r="AE6" i="2" s="1"/>
  <c r="V6" i="2"/>
  <c r="U6" i="2" s="1"/>
  <c r="T6" i="2"/>
  <c r="S6" i="2"/>
  <c r="R6" i="2"/>
  <c r="P6" i="2"/>
  <c r="O6" i="2"/>
  <c r="N6" i="2"/>
  <c r="M6" i="2"/>
  <c r="A2" i="2"/>
  <c r="I47" i="2" l="1"/>
  <c r="I49" i="2" s="1"/>
  <c r="AK25" i="2"/>
  <c r="AJ25" i="2" s="1"/>
  <c r="AJ26" i="2" s="1"/>
  <c r="H38" i="2" s="1"/>
  <c r="B91" i="2" s="1"/>
  <c r="E28" i="2"/>
  <c r="K29" i="2"/>
  <c r="K33" i="2"/>
  <c r="M39" i="2"/>
  <c r="O37" i="2"/>
  <c r="T39" i="2"/>
  <c r="AO9" i="2"/>
  <c r="AN9" i="2" s="1"/>
  <c r="AN10" i="2" s="1"/>
  <c r="AS9" i="2"/>
  <c r="AR9" i="2" s="1"/>
  <c r="AR10" i="2" s="1"/>
  <c r="P39" i="2"/>
  <c r="AU17" i="2"/>
  <c r="AT17" i="2" s="1"/>
  <c r="AT18" i="2" s="1"/>
  <c r="H33" i="2" s="1"/>
  <c r="B86" i="2" s="1"/>
  <c r="E22" i="2"/>
  <c r="AM25" i="2"/>
  <c r="AL25" i="2" s="1"/>
  <c r="AL26" i="2" s="1"/>
  <c r="E27" i="2"/>
  <c r="E26" i="2"/>
  <c r="K38" i="2"/>
  <c r="K39" i="2"/>
  <c r="K40" i="2"/>
  <c r="K43" i="2"/>
  <c r="H44" i="2"/>
  <c r="G47" i="2"/>
  <c r="G49" i="2" s="1"/>
  <c r="C97" i="2"/>
  <c r="N39" i="2"/>
  <c r="P37" i="2"/>
  <c r="Q7" i="2"/>
  <c r="AQ9" i="2"/>
  <c r="AP9" i="2" s="1"/>
  <c r="AP10" i="2" s="1"/>
  <c r="H21" i="2" s="1"/>
  <c r="B74" i="2" s="1"/>
  <c r="Q14" i="2"/>
  <c r="D47" i="2"/>
  <c r="D49" i="2" s="1"/>
  <c r="Q16" i="2"/>
  <c r="E17" i="2"/>
  <c r="Q17" i="2"/>
  <c r="E18" i="2"/>
  <c r="O39" i="2"/>
  <c r="R39" i="2"/>
  <c r="E21" i="2"/>
  <c r="Q21" i="2"/>
  <c r="R37" i="2"/>
  <c r="E23" i="2"/>
  <c r="Q23" i="2"/>
  <c r="AW25" i="2"/>
  <c r="AV25" i="2" s="1"/>
  <c r="AV26" i="2" s="1"/>
  <c r="Q25" i="2"/>
  <c r="E30" i="2"/>
  <c r="K30" i="2"/>
  <c r="Q30" i="2"/>
  <c r="K31" i="2"/>
  <c r="Q31" i="2"/>
  <c r="E32" i="2"/>
  <c r="Q32" i="2"/>
  <c r="E36" i="2"/>
  <c r="K36" i="2"/>
  <c r="Q36" i="2"/>
  <c r="E37" i="2"/>
  <c r="K37" i="2"/>
  <c r="E42" i="2"/>
  <c r="E43" i="2"/>
  <c r="E44" i="2"/>
  <c r="K44" i="2"/>
  <c r="E45" i="2"/>
  <c r="K45" i="2"/>
  <c r="F52" i="2"/>
  <c r="G52" i="2"/>
  <c r="AU9" i="2"/>
  <c r="AT9" i="2" s="1"/>
  <c r="AT10" i="2" s="1"/>
  <c r="H23" i="2" s="1"/>
  <c r="B76" i="2" s="1"/>
  <c r="AY25" i="2"/>
  <c r="AX25" i="2" s="1"/>
  <c r="AX26" i="2" s="1"/>
  <c r="AG9" i="2"/>
  <c r="AF9" i="2" s="1"/>
  <c r="AF10" i="2" s="1"/>
  <c r="H16" i="2" s="1"/>
  <c r="AW9" i="2"/>
  <c r="AV9" i="2" s="1"/>
  <c r="AV10" i="2" s="1"/>
  <c r="H24" i="2" s="1"/>
  <c r="B77" i="2" s="1"/>
  <c r="AI17" i="2"/>
  <c r="AH17" i="2" s="1"/>
  <c r="AH18" i="2" s="1"/>
  <c r="AI25" i="2"/>
  <c r="AH25" i="2" s="1"/>
  <c r="AH26" i="2" s="1"/>
  <c r="H37" i="2" s="1"/>
  <c r="B90" i="2" s="1"/>
  <c r="AI9" i="2"/>
  <c r="AH9" i="2" s="1"/>
  <c r="AH10" i="2" s="1"/>
  <c r="H17" i="2" s="1"/>
  <c r="B70" i="2" s="1"/>
  <c r="AY9" i="2"/>
  <c r="AX9" i="2" s="1"/>
  <c r="AX10" i="2" s="1"/>
  <c r="H25" i="2" s="1"/>
  <c r="B78" i="2" s="1"/>
  <c r="AG17" i="2"/>
  <c r="AF17" i="2" s="1"/>
  <c r="AF18" i="2" s="1"/>
  <c r="H26" i="2" s="1"/>
  <c r="B79" i="2" s="1"/>
  <c r="AK9" i="2"/>
  <c r="AJ9" i="2" s="1"/>
  <c r="AJ10" i="2" s="1"/>
  <c r="H18" i="2" s="1"/>
  <c r="B71" i="2" s="1"/>
  <c r="AW17" i="2"/>
  <c r="AV17" i="2" s="1"/>
  <c r="AV18" i="2" s="1"/>
  <c r="H34" i="2" s="1"/>
  <c r="B87" i="2" s="1"/>
  <c r="AY17" i="2"/>
  <c r="AX17" i="2" s="1"/>
  <c r="AX18" i="2" s="1"/>
  <c r="H35" i="2" s="1"/>
  <c r="B88" i="2" s="1"/>
  <c r="AM9" i="2"/>
  <c r="AL9" i="2" s="1"/>
  <c r="AL10" i="2" s="1"/>
  <c r="H19" i="2" s="1"/>
  <c r="B72" i="2" s="1"/>
  <c r="AG25" i="2"/>
  <c r="AF25" i="2" s="1"/>
  <c r="AF26" i="2" s="1"/>
  <c r="H36" i="2" s="1"/>
  <c r="B89" i="2" s="1"/>
  <c r="H42" i="2"/>
  <c r="B95" i="2" s="1"/>
  <c r="AK17" i="2"/>
  <c r="AJ17" i="2" s="1"/>
  <c r="AJ18" i="2" s="1"/>
  <c r="H28" i="2" s="1"/>
  <c r="B81" i="2" s="1"/>
  <c r="BA25" i="2"/>
  <c r="AZ25" i="2" s="1"/>
  <c r="AZ26" i="2" s="1"/>
  <c r="AS17" i="2"/>
  <c r="AR17" i="2" s="1"/>
  <c r="AR18" i="2" s="1"/>
  <c r="H32" i="2" s="1"/>
  <c r="B85" i="2" s="1"/>
  <c r="AM17" i="2"/>
  <c r="AL17" i="2" s="1"/>
  <c r="AL18" i="2" s="1"/>
  <c r="H29" i="2" s="1"/>
  <c r="B82" i="2" s="1"/>
  <c r="AQ25" i="2"/>
  <c r="AP25" i="2" s="1"/>
  <c r="AP26" i="2" s="1"/>
  <c r="H41" i="2" s="1"/>
  <c r="B94" i="2" s="1"/>
  <c r="AO17" i="2"/>
  <c r="AN17" i="2" s="1"/>
  <c r="AN18" i="2" s="1"/>
  <c r="H30" i="2" s="1"/>
  <c r="B83" i="2" s="1"/>
  <c r="AS25" i="2"/>
  <c r="AR25" i="2" s="1"/>
  <c r="AR26" i="2" s="1"/>
  <c r="AQ17" i="2"/>
  <c r="AP17" i="2" s="1"/>
  <c r="AP18" i="2" s="1"/>
  <c r="H31" i="2" s="1"/>
  <c r="B84" i="2" s="1"/>
  <c r="H20" i="2"/>
  <c r="B73" i="2" s="1"/>
  <c r="AO25" i="2"/>
  <c r="AN25" i="2" s="1"/>
  <c r="AN26" i="2" s="1"/>
  <c r="H40" i="2" s="1"/>
  <c r="B93" i="2" s="1"/>
  <c r="AU25" i="2"/>
  <c r="AT25" i="2" s="1"/>
  <c r="AT26" i="2" s="1"/>
  <c r="H43" i="2" s="1"/>
  <c r="B96" i="2" s="1"/>
  <c r="C71" i="2"/>
  <c r="C83" i="2"/>
  <c r="C89" i="2"/>
  <c r="Q19" i="2"/>
  <c r="K32" i="2"/>
  <c r="K35" i="2"/>
  <c r="H46" i="2"/>
  <c r="C96" i="2"/>
  <c r="H22" i="2"/>
  <c r="B75" i="2" s="1"/>
  <c r="H45" i="2"/>
  <c r="E16" i="2"/>
  <c r="E47" i="2" s="1"/>
  <c r="E49" i="2" s="1"/>
  <c r="K46" i="2"/>
  <c r="C85" i="2"/>
  <c r="C91" i="2"/>
  <c r="H39" i="2"/>
  <c r="B92" i="2" s="1"/>
  <c r="B47" i="2"/>
  <c r="B49" i="2" s="1"/>
  <c r="B98" i="2"/>
  <c r="Q6" i="2"/>
  <c r="H27" i="2"/>
  <c r="B80" i="2" s="1"/>
  <c r="M37" i="2"/>
  <c r="N37" i="2"/>
  <c r="B99" i="2"/>
  <c r="F47" i="2"/>
  <c r="F49" i="2" s="1"/>
  <c r="B100" i="2"/>
  <c r="D65" i="2" l="1"/>
  <c r="D64" i="2"/>
  <c r="D61" i="2"/>
  <c r="D63" i="2"/>
  <c r="Q37" i="2"/>
  <c r="Q39" i="2"/>
  <c r="H47" i="2"/>
  <c r="D60" i="2" s="1"/>
  <c r="D62" i="2"/>
  <c r="J58" i="2"/>
</calcChain>
</file>

<file path=xl/sharedStrings.xml><?xml version="1.0" encoding="utf-8"?>
<sst xmlns="http://schemas.openxmlformats.org/spreadsheetml/2006/main" count="211" uniqueCount="134">
  <si>
    <t>TANGGAL</t>
  </si>
  <si>
    <t>TEKANAN</t>
  </si>
  <si>
    <t>KELEMBABAN NISBI ( % )</t>
  </si>
  <si>
    <t>A N G I N</t>
  </si>
  <si>
    <t>UDARA</t>
  </si>
  <si>
    <t>KEC.</t>
  </si>
  <si>
    <t>ARAH</t>
  </si>
  <si>
    <t>ARAH PADA SAAT</t>
  </si>
  <si>
    <t>STASIUN METEOROLOGI  MATHILDA BATLAYERI SAUMLAKI</t>
  </si>
  <si>
    <t>( mb )</t>
  </si>
  <si>
    <t>Rata-rata</t>
  </si>
  <si>
    <t>RATA -</t>
  </si>
  <si>
    <t>TER -</t>
  </si>
  <si>
    <t>KECEPATAN</t>
  </si>
  <si>
    <t>07.00</t>
  </si>
  <si>
    <t>13.00</t>
  </si>
  <si>
    <t>18.00</t>
  </si>
  <si>
    <t>RATA</t>
  </si>
  <si>
    <t>BANYAK</t>
  </si>
  <si>
    <t>BESAR</t>
  </si>
  <si>
    <t>TERBESAR</t>
  </si>
  <si>
    <t>X</t>
  </si>
  <si>
    <t>Y</t>
  </si>
  <si>
    <t>ALAMAT : JL. HARAPAN SAUMLAKI-MALUKU TENGGARA BARAT 97664</t>
  </si>
  <si>
    <t>A</t>
  </si>
  <si>
    <t>B</t>
  </si>
  <si>
    <r>
      <t>GARIS BUJUR    : 131</t>
    </r>
    <r>
      <rPr>
        <vertAlign val="superscript"/>
        <sz val="8"/>
        <rFont val="Times New Roman"/>
        <family val="1"/>
      </rPr>
      <t>o</t>
    </r>
    <r>
      <rPr>
        <sz val="8"/>
        <rFont val="Times New Roman"/>
        <family val="1"/>
      </rPr>
      <t>.18' BT</t>
    </r>
  </si>
  <si>
    <t>DATA KLIMATOLOGI</t>
  </si>
  <si>
    <t xml:space="preserve">STASIUN : </t>
  </si>
  <si>
    <t xml:space="preserve">METEOROLOGI </t>
  </si>
  <si>
    <r>
      <t>GARIS LINTANG : 007</t>
    </r>
    <r>
      <rPr>
        <vertAlign val="superscript"/>
        <sz val="8"/>
        <rFont val="Times New Roman"/>
        <family val="1"/>
      </rPr>
      <t>o</t>
    </r>
    <r>
      <rPr>
        <sz val="8"/>
        <rFont val="Times New Roman"/>
        <family val="1"/>
      </rPr>
      <t>.59' LS</t>
    </r>
  </si>
  <si>
    <t>MATHILDA BATLAYERI</t>
  </si>
  <si>
    <t>TINGGI DI ATAS PERMUKAAN AIR LAUT : 24 m</t>
  </si>
  <si>
    <t>SAUMLAKI</t>
  </si>
  <si>
    <r>
      <t xml:space="preserve">TEMPERATUR ( </t>
    </r>
    <r>
      <rPr>
        <vertAlign val="superscript"/>
        <sz val="11"/>
        <rFont val="Times New Roman"/>
        <family val="1"/>
      </rPr>
      <t>o</t>
    </r>
    <r>
      <rPr>
        <sz val="11"/>
        <rFont val="Times New Roman"/>
        <family val="1"/>
      </rPr>
      <t>C )</t>
    </r>
  </si>
  <si>
    <t>CURAH</t>
  </si>
  <si>
    <t>PENYINARAN</t>
  </si>
  <si>
    <t>PERINGATAN</t>
  </si>
  <si>
    <t>HUJAN (mm)</t>
  </si>
  <si>
    <t>MATAHARI ( % )</t>
  </si>
  <si>
    <t>CUACA</t>
  </si>
  <si>
    <t>Max</t>
  </si>
  <si>
    <t>Min</t>
  </si>
  <si>
    <t>DITAKAR</t>
  </si>
  <si>
    <t>( Jam )</t>
  </si>
  <si>
    <t>KHUSUS</t>
  </si>
  <si>
    <t>cek</t>
  </si>
  <si>
    <t>TTU</t>
  </si>
  <si>
    <t>JUMLAH</t>
  </si>
  <si>
    <t xml:space="preserve">+ + ) </t>
  </si>
  <si>
    <t xml:space="preserve">+ + + ) </t>
  </si>
  <si>
    <t xml:space="preserve">+ + + + ) </t>
  </si>
  <si>
    <t>DOMINAN BLNAN</t>
  </si>
  <si>
    <t>RATA-RATA</t>
  </si>
  <si>
    <t>MAX BLNAN</t>
  </si>
  <si>
    <t>CHECK ULANG</t>
  </si>
  <si>
    <t>ARAH ANGIN MAX DLM 1 BL</t>
  </si>
  <si>
    <t>CATATAN : Kolom 4 dan 14  =</t>
  </si>
  <si>
    <t>2 x 07.00 + 13.00 +18.00</t>
  </si>
  <si>
    <t>4</t>
  </si>
  <si>
    <t>P e n g a m a t,</t>
  </si>
  <si>
    <t>Kolom 8</t>
  </si>
  <si>
    <t>= Rata - rata dari 8 jam</t>
  </si>
  <si>
    <t>+ + )</t>
  </si>
  <si>
    <t>= Arah terbanyak</t>
  </si>
  <si>
    <t>-</t>
  </si>
  <si>
    <t>+ + + )</t>
  </si>
  <si>
    <t>= Kecepatan terbesar</t>
  </si>
  <si>
    <t>+ + + + )</t>
  </si>
  <si>
    <t>= Arah pada saat kecepatan terbesar</t>
  </si>
  <si>
    <t xml:space="preserve">+) </t>
  </si>
  <si>
    <t xml:space="preserve">Temperatur Max. &amp; Min. Absolut = </t>
  </si>
  <si>
    <t>KODE : F. KLIM 71</t>
  </si>
  <si>
    <t>Halaman - 2</t>
  </si>
  <si>
    <t>+) = Jumlah Hari Hujan</t>
  </si>
  <si>
    <t>Halaman - 1</t>
  </si>
  <si>
    <t>CURAH HUJAN SEBULAN</t>
  </si>
  <si>
    <t>CURAH HUJAN MAX</t>
  </si>
  <si>
    <t>CURAH HUJAN MIN</t>
  </si>
  <si>
    <t>HH</t>
  </si>
  <si>
    <t>STDEV</t>
  </si>
  <si>
    <t>EKSTREM &gt; 150MM</t>
  </si>
  <si>
    <t>JUMLAH DATA</t>
  </si>
  <si>
    <t>TGL</t>
  </si>
  <si>
    <t>CH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</si>
  <si>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</si>
  <si>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</si>
  <si>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</si>
  <si>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</si>
  <si>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</si>
  <si>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</si>
  <si>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</si>
  <si>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</si>
  <si>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</si>
  <si>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</si>
  <si>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</si>
  <si>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</si>
  <si>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</si>
  <si>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</si>
  <si>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</si>
  <si>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</si>
  <si>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</si>
  <si>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</si>
  <si>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</si>
  <si>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</si>
  <si>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</si>
  <si>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</si>
  <si>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</si>
  <si>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</si>
  <si>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</si>
  <si>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</si>
  <si>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</si>
  <si>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</si>
  <si>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</si>
  <si>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</si>
  <si>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JAM 07.00 WIT</t>
  </si>
  <si>
    <t>Sl</t>
  </si>
  <si>
    <t>Mod</t>
  </si>
  <si>
    <t>Heavy</t>
  </si>
  <si>
    <t>Ringan</t>
  </si>
  <si>
    <t>Sedang</t>
  </si>
  <si>
    <t>Lebat</t>
  </si>
  <si>
    <t>RA</t>
  </si>
  <si>
    <t>Hujan</t>
  </si>
  <si>
    <t>TS</t>
  </si>
  <si>
    <t>Thunderstorm</t>
  </si>
  <si>
    <t>Inter</t>
  </si>
  <si>
    <t>Cns</t>
  </si>
  <si>
    <t>Continous</t>
  </si>
  <si>
    <t>Putus2</t>
  </si>
  <si>
    <t>Sambung</t>
  </si>
  <si>
    <t>=1 jam</t>
  </si>
  <si>
    <t>JAM ( WiIT)</t>
  </si>
  <si>
    <t>JAM ( WiIT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</si>
</sst>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indexed="56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vertAlign val="superscript"/>
      <sz val="11"/>
      <name val="Times New Roman"/>
      <family val="1"/>
    </font>
    <font>
      <sz val="9"/>
      <name val="Times New Roman"/>
      <family val="1"/>
    </font>
    <font>
      <sz val="10"/>
      <color indexed="9"/>
      <name val="Arial"/>
      <family val="2"/>
    </font>
    <font>
      <b/>
      <sz val="11"/>
      <color indexed="10"/>
      <name val="Times New Roman"/>
      <family val="1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" fontId="2" fillId="0" borderId="22" xfId="1" applyNumberFormat="1" applyFont="1" applyBorder="1" applyAlignment="1">
      <alignment horizontal="center" vertical="center"/>
    </xf>
    <xf numFmtId="1" fontId="2" fillId="0" borderId="23" xfId="1" applyNumberFormat="1" applyFont="1" applyBorder="1" applyAlignment="1">
      <alignment horizontal="center" vertical="center"/>
    </xf>
    <xf numFmtId="1" fontId="3" fillId="0" borderId="23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19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vertical="center"/>
    </xf>
    <xf numFmtId="0" fontId="15" fillId="4" borderId="24" xfId="1" applyFont="1" applyFill="1" applyBorder="1" applyAlignment="1">
      <alignment vertical="center"/>
    </xf>
    <xf numFmtId="0" fontId="15" fillId="4" borderId="25" xfId="1" applyFont="1" applyFill="1" applyBorder="1" applyAlignment="1">
      <alignment vertical="center"/>
    </xf>
    <xf numFmtId="0" fontId="14" fillId="4" borderId="11" xfId="1" applyFont="1" applyFill="1" applyBorder="1" applyAlignment="1">
      <alignment vertical="center"/>
    </xf>
    <xf numFmtId="0" fontId="15" fillId="4" borderId="11" xfId="1" applyFont="1" applyFill="1" applyBorder="1" applyAlignment="1">
      <alignment vertical="center"/>
    </xf>
    <xf numFmtId="0" fontId="15" fillId="4" borderId="12" xfId="1" applyFont="1" applyFill="1" applyBorder="1" applyAlignment="1">
      <alignment vertical="center"/>
    </xf>
    <xf numFmtId="49" fontId="16" fillId="0" borderId="0" xfId="1" applyNumberFormat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quotePrefix="1" applyFont="1" applyAlignment="1">
      <alignment vertical="center"/>
    </xf>
    <xf numFmtId="164" fontId="9" fillId="0" borderId="13" xfId="1" applyNumberFormat="1" applyFont="1" applyBorder="1" applyAlignment="1">
      <alignment horizontal="center" vertical="center"/>
    </xf>
    <xf numFmtId="1" fontId="9" fillId="0" borderId="13" xfId="1" applyNumberFormat="1" applyFont="1" applyBorder="1" applyAlignment="1">
      <alignment horizontal="center" vertical="center"/>
    </xf>
    <xf numFmtId="0" fontId="9" fillId="0" borderId="13" xfId="1" quotePrefix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164" fontId="9" fillId="0" borderId="22" xfId="1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0" fontId="9" fillId="0" borderId="22" xfId="1" quotePrefix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9" fillId="0" borderId="13" xfId="1" quotePrefix="1" applyFont="1" applyBorder="1" applyAlignment="1">
      <alignment horizontal="right" vertical="center"/>
    </xf>
    <xf numFmtId="0" fontId="9" fillId="0" borderId="22" xfId="1" applyFont="1" applyBorder="1" applyAlignment="1">
      <alignment horizontal="center" vertical="center"/>
    </xf>
    <xf numFmtId="164" fontId="1" fillId="0" borderId="0" xfId="1" applyNumberFormat="1" applyAlignment="1">
      <alignment vertical="center"/>
    </xf>
    <xf numFmtId="1" fontId="1" fillId="0" borderId="0" xfId="1" applyNumberFormat="1" applyAlignment="1">
      <alignment vertical="center"/>
    </xf>
    <xf numFmtId="0" fontId="19" fillId="0" borderId="0" xfId="1" applyFont="1" applyAlignment="1">
      <alignment vertical="center"/>
    </xf>
    <xf numFmtId="0" fontId="19" fillId="5" borderId="0" xfId="1" applyFont="1" applyFill="1" applyAlignment="1">
      <alignment vertical="center"/>
    </xf>
    <xf numFmtId="0" fontId="0" fillId="0" borderId="0" xfId="0" quotePrefix="1"/>
    <xf numFmtId="0" fontId="2" fillId="0" borderId="1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1" fontId="9" fillId="0" borderId="13" xfId="1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9" fillId="3" borderId="13" xfId="1" quotePrefix="1" applyFont="1" applyFill="1" applyBorder="1" applyAlignment="1">
      <alignment horizontal="right" vertical="center"/>
    </xf>
    <xf numFmtId="0" fontId="9" fillId="3" borderId="22" xfId="1" quotePrefix="1" applyFont="1" applyFill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64" fontId="9" fillId="0" borderId="13" xfId="1" applyNumberFormat="1" applyFont="1" applyBorder="1" applyAlignment="1">
      <alignment horizontal="center" vertical="center"/>
    </xf>
    <xf numFmtId="164" fontId="9" fillId="0" borderId="2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 vertical="center"/>
    </xf>
  </cellXfs>
  <cellStyles count="2">
    <cellStyle name="Normal" xfId="0" builtinId="0"/>
    <cellStyle name="Normal 2" xfId="1" xr:uid="{62454325-BA49-47F2-AEB7-3B29C12F7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'[1]FKlim 71'!$A$58</c:f>
          <c:strCache>
            <c:ptCount val="1"/>
            <c:pt idx="0">
              <c:v>Curah Hujan Bulan juni 2022</c:v>
            </c:pt>
          </c:strCache>
        </c:strRef>
      </c:tx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Intensitas Curah Hujan</c:v>
          </c:tx>
          <c:invertIfNegative val="0"/>
          <c:dLbls>
            <c:dLbl>
              <c:idx val="0"/>
              <c:tx>
                <c:strRef>
                  <c:f>'[1]FKlim 71'!$C$70</c:f>
                  <c:strCache>
                    <c:ptCount val="1"/>
                    <c:pt idx="0">
                      <c:v>SL RA re TS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{4A5603F7-25E0-4150-A052-95E56A1DEE23}</c15:txfldGUID>
                      <c15:f>'[1]FKlim 71'!$C$70</c15:f>
                      <c15:dlblFieldTableCache>
                        <c:ptCount val="1"/>
                        <c:pt idx="0">
                          <c:v>SL RA re TS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E8D-4EB7-9C96-9A1390987A57}"/>
                </c:ext>
              </c:extLst>
            </c:dLbl>
            <c:dLbl>
              <c:idx val="1"/>
              <c:tx>
                <c:strRef>
                  <c:f>'[1]FKlim 71'!$C$71</c:f>
                  <c:strCache>
                    <c:ptCount val="1"/>
                    <c:pt idx="0">
                      <c:v>Inter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{A2B2E9B2-FF23-4B6B-9C14-F5611CD3AF11}</c15:txfldGUID>
                      <c15:f>'[1]FKlim 71'!$C$71</c15:f>
                      <c15:dlblFieldTableCache>
                        <c:ptCount val="1"/>
                        <c:pt idx="0">
                          <c:v>Inter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E8D-4EB7-9C96-9A1390987A57}"/>
                </c:ext>
              </c:extLst>
            </c:dLbl>
            <c:dLbl>
              <c:idx val="2"/>
              <c:tx>
                <c:strRef>
                  <c:f>'[1]FKlim 71'!$C$72</c:f>
                  <c:strCache>
                    <c:ptCount val="1"/>
                    <c:pt idx="0">
                      <c:v>SL RA re TS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{EA7AA4DF-12D8-4847-A9C6-BA2F2E97BAF5}</c15:txfldGUID>
                      <c15:f>'[1]FKlim 71'!$C$72</c15:f>
                      <c15:dlblFieldTableCache>
                        <c:ptCount val="1"/>
                        <c:pt idx="0">
                          <c:v>SL RA re TS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E8D-4EB7-9C96-9A1390987A57}"/>
                </c:ext>
              </c:extLst>
            </c:dLbl>
            <c:dLbl>
              <c:idx val="3"/>
              <c:tx>
                <c:strRef>
                  <c:f>'[1]FKlim 71'!$C$73</c:f>
                  <c:strCache>
                    <c:ptCount val="1"/>
                    <c:pt idx="0">
                      <c:v>Re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{8E817990-7D9B-4F0A-97BF-2BAA92187703}</c15:txfldGUID>
                      <c15:f>'[1]FKlim 71'!$C$73</c15:f>
                      <c15:dlblFieldTableCache>
                        <c:ptCount val="1"/>
                        <c:pt idx="0">
                          <c:v>Re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E8D-4EB7-9C96-9A1390987A57}"/>
                </c:ext>
              </c:extLst>
            </c:dLbl>
            <c:dLbl>
              <c:idx val="4"/>
              <c:tx>
                <c:strRef>
                  <c:f>'[1]FKlim 71'!$C$74</c:f>
                  <c:strCache>
                    <c:ptCount val="1"/>
                    <c:pt idx="0">
                      <c:v>Inter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{ADDF1A9E-D766-4D12-AB21-513595D8AB75}</c15:txfldGUID>
                      <c15:f>'[1]FKlim 71'!$C$74</c15:f>
                      <c15:dlblFieldTableCache>
                        <c:ptCount val="1"/>
                        <c:pt idx="0">
                          <c:v>Inter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E8D-4EB7-9C96-9A1390987A57}"/>
                </c:ext>
              </c:extLst>
            </c:dLbl>
            <c:dLbl>
              <c:idx val="5"/>
              <c:tx>
                <c:strRef>
                  <c:f>'[1]FKlim 71'!$C$75</c:f>
                  <c:strCache>
                    <c:ptCount val="1"/>
                    <c:pt idx="0">
                      <c:v>Inter Mod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{882321BF-6563-450A-BC5D-2A4AB91FB743}</c15:txfldGUID>
                      <c15:f>'[1]FKlim 71'!$C$75</c15:f>
                      <c15:dlblFieldTableCache>
                        <c:ptCount val="1"/>
                        <c:pt idx="0">
                          <c:v>Inter Mod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E8D-4EB7-9C96-9A1390987A57}"/>
                </c:ext>
              </c:extLst>
            </c:dLbl>
            <c:dLbl>
              <c:idx val="6"/>
              <c:tx>
                <c:strRef>
                  <c:f>'[1]FKlim 71'!$C$76</c:f>
                  <c:strCache>
                    <c:ptCount val="1"/>
                    <c:pt idx="0">
                      <c:v>SL/Mod TS no hail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{6142ABDD-5886-4C75-BA13-F2F2824130BC}</c15:txfldGUID>
                      <c15:f>'[1]FKlim 71'!$C$76</c15:f>
                      <c15:dlblFieldTableCache>
                        <c:ptCount val="1"/>
                        <c:pt idx="0">
                          <c:v>SL/Mod TS no hail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E8D-4EB7-9C96-9A1390987A57}"/>
                </c:ext>
              </c:extLst>
            </c:dLbl>
            <c:dLbl>
              <c:idx val="7"/>
              <c:tx>
                <c:strRef>
                  <c:f>'[1]FKlim 71'!$C$77</c:f>
                  <c:strCache>
                    <c:ptCount val="1"/>
                    <c:pt idx="0">
                      <c:v>Mod/Heavy RA re TS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{B6FC36B7-CB33-43F4-80A4-64E4308532CB}</c15:txfldGUID>
                      <c15:f>'[1]FKlim 71'!$C$77</c15:f>
                      <c15:dlblFieldTableCache>
                        <c:ptCount val="1"/>
                        <c:pt idx="0">
                          <c:v>Mod/Heavy RA re TS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E8D-4EB7-9C96-9A1390987A57}"/>
                </c:ext>
              </c:extLst>
            </c:dLbl>
            <c:dLbl>
              <c:idx val="8"/>
              <c:layout>
                <c:manualLayout>
                  <c:x val="0"/>
                  <c:y val="0.19079683217165105"/>
                </c:manualLayout>
              </c:layout>
              <c:tx>
                <c:strRef>
                  <c:f>'[1]FKlim 71'!$C$78</c:f>
                  <c:strCache>
                    <c:ptCount val="1"/>
                    <c:pt idx="0">
                      <c:v>SL/Mod TS no hail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{845ECDCE-83A1-4802-BEC4-7207EA05B68E}</c15:txfldGUID>
                      <c15:f>'[1]FKlim 71'!$C$78</c15:f>
                      <c15:dlblFieldTableCache>
                        <c:ptCount val="1"/>
                        <c:pt idx="0">
                          <c:v>SL/Mod TS no hail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E8D-4EB7-9C96-9A1390987A57}"/>
                </c:ext>
              </c:extLst>
            </c:dLbl>
            <c:dLbl>
              <c:idx val="9"/>
              <c:tx>
                <c:strRef>
                  <c:f>'[1]FKlim 71'!$C$79</c:f>
                  <c:strCache>
                    <c:ptCount val="1"/>
                    <c:pt idx="0">
                      <c:v>Inter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{600BEE19-6F1D-4D7F-A9AD-0EC9948D69E7}</c15:txfldGUID>
                      <c15:f>'[1]FKlim 71'!$C$79</c15:f>
                      <c15:dlblFieldTableCache>
                        <c:ptCount val="1"/>
                        <c:pt idx="0">
                          <c:v>Inter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E8D-4EB7-9C96-9A1390987A57}"/>
                </c:ext>
              </c:extLst>
            </c:dLbl>
            <c:dLbl>
              <c:idx val="10"/>
              <c:tx>
                <c:strRef>
                  <c:f>'[1]FKlim 71'!$C$80</c:f>
                  <c:strCache>
                    <c:ptCount val="1"/>
                    <c:pt idx="0">
                      <c:v>Re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{288B5E0A-EAF2-49A5-99EB-3BC66F750B74}</c15:txfldGUID>
                      <c15:f>'[1]FKlim 71'!$C$80</c15:f>
                      <c15:dlblFieldTableCache>
                        <c:ptCount val="1"/>
                        <c:pt idx="0">
                          <c:v>Re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E8D-4EB7-9C96-9A1390987A57}"/>
                </c:ext>
              </c:extLst>
            </c:dLbl>
            <c:dLbl>
              <c:idx val="11"/>
              <c:layout>
                <c:manualLayout>
                  <c:x val="0"/>
                  <c:y val="0.16217730734590338"/>
                </c:manualLayout>
              </c:layout>
              <c:tx>
                <c:strRef>
                  <c:f>'[1]FKlim 71'!$C$81</c:f>
                  <c:strCache>
                    <c:ptCount val="1"/>
                    <c:pt idx="0">
                      <c:v>Mod/Heavy RA re TS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{EC531BF7-2339-4E31-9914-BAE518D78A1A}</c15:txfldGUID>
                      <c15:f>'[1]FKlim 71'!$C$81</c15:f>
                      <c15:dlblFieldTableCache>
                        <c:ptCount val="1"/>
                        <c:pt idx="0">
                          <c:v>Mod/Heavy RA re TS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E8D-4EB7-9C96-9A1390987A57}"/>
                </c:ext>
              </c:extLst>
            </c:dLbl>
            <c:dLbl>
              <c:idx val="12"/>
              <c:tx>
                <c:strRef>
                  <c:f>'[1]FKlim 71'!$C$82</c:f>
                  <c:strCache>
                    <c:ptCount val="1"/>
                    <c:pt idx="0">
                      <c:v>Cns Mod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{4254FFFF-1E21-4B7B-B78A-811E90DD8E99}</c15:txfldGUID>
                      <c15:f>'[1]FKlim 71'!$C$82</c15:f>
                      <c15:dlblFieldTableCache>
                        <c:ptCount val="1"/>
                        <c:pt idx="0">
                          <c:v>Cns Mod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E8D-4EB7-9C96-9A1390987A57}"/>
                </c:ext>
              </c:extLst>
            </c:dLbl>
            <c:dLbl>
              <c:idx val="13"/>
              <c:tx>
                <c:strRef>
                  <c:f>'[1]FKlim 71'!$C$83</c:f>
                  <c:strCache>
                    <c:ptCount val="1"/>
                    <c:pt idx="0">
                      <c:v>Re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{EE468F5C-35C0-430B-AB1E-EB197410924A}</c15:txfldGUID>
                      <c15:f>'[1]FKlim 71'!$C$83</c15:f>
                      <c15:dlblFieldTableCache>
                        <c:ptCount val="1"/>
                        <c:pt idx="0">
                          <c:v>Re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E8D-4EB7-9C96-9A1390987A57}"/>
                </c:ext>
              </c:extLst>
            </c:dLbl>
            <c:dLbl>
              <c:idx val="14"/>
              <c:tx>
                <c:strRef>
                  <c:f>'[1]FKlim 71'!$C$84</c:f>
                  <c:strCache>
                    <c:ptCount val="1"/>
                    <c:pt idx="0">
                      <c:v>Inter Mod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{AFA48DC4-A5B9-4553-9252-0556942DA786}</c15:txfldGUID>
                      <c15:f>'[1]FKlim 71'!$C$84</c15:f>
                      <c15:dlblFieldTableCache>
                        <c:ptCount val="1"/>
                        <c:pt idx="0">
                          <c:v>Inter Mod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E8D-4EB7-9C96-9A1390987A57}"/>
                </c:ext>
              </c:extLst>
            </c:dLbl>
            <c:dLbl>
              <c:idx val="15"/>
              <c:tx>
                <c:strRef>
                  <c:f>'[1]FKlim 71'!$C$85</c:f>
                  <c:strCache>
                    <c:ptCount val="1"/>
                    <c:pt idx="0">
                      <c:v>Mod/Heavy RA re TS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{1610B7F5-962B-48FA-85C9-5635A9A751DD}</c15:txfldGUID>
                      <c15:f>'[1]FKlim 71'!$C$85</c15:f>
                      <c15:dlblFieldTableCache>
                        <c:ptCount val="1"/>
                        <c:pt idx="0">
                          <c:v>Mod/Heavy RA re TS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E8D-4EB7-9C96-9A1390987A57}"/>
                </c:ext>
              </c:extLst>
            </c:dLbl>
            <c:dLbl>
              <c:idx val="16"/>
              <c:tx>
                <c:strRef>
                  <c:f>'[1]FKlim 71'!$C$86</c:f>
                  <c:strCache>
                    <c:ptCount val="1"/>
                    <c:pt idx="0">
                      <c:v>Inter Mod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{23D2FF00-34BE-4084-B34E-3FC103535633}</c15:txfldGUID>
                      <c15:f>'[1]FKlim 71'!$C$86</c15:f>
                      <c15:dlblFieldTableCache>
                        <c:ptCount val="1"/>
                        <c:pt idx="0">
                          <c:v>Inter Mod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E8D-4EB7-9C96-9A1390987A57}"/>
                </c:ext>
              </c:extLst>
            </c:dLbl>
            <c:dLbl>
              <c:idx val="17"/>
              <c:tx>
                <c:strRef>
                  <c:f>'[1]FKlim 71'!$C$87</c:f>
                  <c:strCache>
                    <c:ptCount val="1"/>
                    <c:pt idx="0">
                      <c:v>Inter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{5A9DE186-A81B-40E2-ABE6-939C6EFBB43F}</c15:txfldGUID>
                      <c15:f>'[1]FKlim 71'!$C$87</c15:f>
                      <c15:dlblFieldTableCache>
                        <c:ptCount val="1"/>
                        <c:pt idx="0">
                          <c:v>Inter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E8D-4EB7-9C96-9A1390987A57}"/>
                </c:ext>
              </c:extLst>
            </c:dLbl>
            <c:dLbl>
              <c:idx val="18"/>
              <c:tx>
                <c:strRef>
                  <c:f>'[1]FKlim 71'!$C$88</c:f>
                  <c:strCache>
                    <c:ptCount val="1"/>
                    <c:pt idx="0">
                      <c:v>Re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{A366B626-71CC-4AE7-A7D1-C8DA2D464A8F}</c15:txfldGUID>
                      <c15:f>'[1]FKlim 71'!$C$88</c15:f>
                      <c15:dlblFieldTableCache>
                        <c:ptCount val="1"/>
                        <c:pt idx="0">
                          <c:v>Re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E8D-4EB7-9C96-9A1390987A57}"/>
                </c:ext>
              </c:extLst>
            </c:dLbl>
            <c:dLbl>
              <c:idx val="19"/>
              <c:tx>
                <c:strRef>
                  <c:f>'[1]FKlim 71'!$C$89</c:f>
                  <c:strCache>
                    <c:ptCount val="1"/>
                    <c:pt idx="0">
                      <c:v>Cns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{E8F556C6-70F9-495D-9F5C-0ACE972E2C85}</c15:txfldGUID>
                      <c15:f>'[1]FKlim 71'!$C$89</c15:f>
                      <c15:dlblFieldTableCache>
                        <c:ptCount val="1"/>
                        <c:pt idx="0">
                          <c:v>Cns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E8D-4EB7-9C96-9A1390987A57}"/>
                </c:ext>
              </c:extLst>
            </c:dLbl>
            <c:dLbl>
              <c:idx val="20"/>
              <c:tx>
                <c:strRef>
                  <c:f>'[1]FKlim 71'!$C$90</c:f>
                  <c:strCache>
                    <c:ptCount val="1"/>
                    <c:pt idx="0">
                      <c:v>Inter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{0DE85AA6-B441-46FA-BF9C-7EAA62D78922}</c15:txfldGUID>
                      <c15:f>'[1]FKlim 71'!$C$90</c15:f>
                      <c15:dlblFieldTableCache>
                        <c:ptCount val="1"/>
                        <c:pt idx="0">
                          <c:v>Inter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E8D-4EB7-9C96-9A1390987A57}"/>
                </c:ext>
              </c:extLst>
            </c:dLbl>
            <c:dLbl>
              <c:idx val="21"/>
              <c:tx>
                <c:strRef>
                  <c:f>'[1]FKlim 71'!$C$91</c:f>
                  <c:strCache>
                    <c:ptCount val="1"/>
                    <c:pt idx="0">
                      <c:v>Inter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{E4D0AB5B-AB8A-4F21-B64F-5DB20CB327E2}</c15:txfldGUID>
                      <c15:f>'[1]FKlim 71'!$C$91</c15:f>
                      <c15:dlblFieldTableCache>
                        <c:ptCount val="1"/>
                        <c:pt idx="0">
                          <c:v>Inter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E8D-4EB7-9C96-9A1390987A57}"/>
                </c:ext>
              </c:extLst>
            </c:dLbl>
            <c:dLbl>
              <c:idx val="22"/>
              <c:tx>
                <c:strRef>
                  <c:f>'[1]FKlim 71'!$C$92</c:f>
                  <c:strCache>
                    <c:ptCount val="1"/>
                    <c:pt idx="0">
                      <c:v>Cns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{49E036F6-6CB7-4E3C-80A8-2314CEA5292B}</c15:txfldGUID>
                      <c15:f>'[1]FKlim 71'!$C$92</c15:f>
                      <c15:dlblFieldTableCache>
                        <c:ptCount val="1"/>
                        <c:pt idx="0">
                          <c:v>Cns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EE8D-4EB7-9C96-9A1390987A57}"/>
                </c:ext>
              </c:extLst>
            </c:dLbl>
            <c:dLbl>
              <c:idx val="23"/>
              <c:tx>
                <c:strRef>
                  <c:f>'[1]FKlim 71'!$C$93</c:f>
                  <c:strCache>
                    <c:ptCount val="1"/>
                    <c:pt idx="0">
                      <c:v>Cns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{B6D9647E-51EC-43E3-A0B9-E921C175E66C}</c15:txfldGUID>
                      <c15:f>'[1]FKlim 71'!$C$93</c15:f>
                      <c15:dlblFieldTableCache>
                        <c:ptCount val="1"/>
                        <c:pt idx="0">
                          <c:v>Cns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E8D-4EB7-9C96-9A1390987A57}"/>
                </c:ext>
              </c:extLst>
            </c:dLbl>
            <c:dLbl>
              <c:idx val="24"/>
              <c:tx>
                <c:strRef>
                  <c:f>'[1]FKlim 71'!$C$94</c:f>
                  <c:strCache>
                    <c:ptCount val="1"/>
                    <c:pt idx="0">
                      <c:v>Inter SL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{CA9948B1-3B87-41A4-8808-8E95EF17CB69}</c15:txfldGUID>
                      <c15:f>'[1]FKlim 71'!$C$94</c15:f>
                      <c15:dlblFieldTableCache>
                        <c:ptCount val="1"/>
                        <c:pt idx="0">
                          <c:v>Inter SL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E8D-4EB7-9C96-9A1390987A57}"/>
                </c:ext>
              </c:extLst>
            </c:dLbl>
            <c:dLbl>
              <c:idx val="25"/>
              <c:tx>
                <c:strRef>
                  <c:f>'[1]FKlim 71'!$C$95</c:f>
                  <c:strCache>
                    <c:ptCount val="1"/>
                    <c:pt idx="0">
                      <c:v>Cns Mod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{4995E02F-CDC9-4C47-B40D-2A401A4F7F5B}</c15:txfldGUID>
                      <c15:f>'[1]FKlim 71'!$C$95</c15:f>
                      <c15:dlblFieldTableCache>
                        <c:ptCount val="1"/>
                        <c:pt idx="0">
                          <c:v>Cns Mod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E8D-4EB7-9C96-9A1390987A57}"/>
                </c:ext>
              </c:extLst>
            </c:dLbl>
            <c:dLbl>
              <c:idx val="26"/>
              <c:tx>
                <c:strRef>
                  <c:f>'[1]FKlim 71'!$C$96</c:f>
                  <c:strCache>
                    <c:ptCount val="1"/>
                    <c:pt idx="0">
                      <c:v>Cns Mod RA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{4CD7A0F0-96AE-4F1A-9766-469C495057B2}</c15:txfldGUID>
                      <c15:f>'[1]FKlim 71'!$C$96</c15:f>
                      <c15:dlblFieldTableCache>
                        <c:ptCount val="1"/>
                        <c:pt idx="0">
                          <c:v>Cns Mod 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E8D-4EB7-9C96-9A1390987A57}"/>
                </c:ext>
              </c:extLst>
            </c:dLbl>
            <c:dLbl>
              <c:idx val="27"/>
              <c:tx>
                <c:strRef>
                  <c:f>'[1]FKlim 71'!$C$97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{E48F5A17-F654-43B0-8CD8-55F32E1ADBC2}</c15:txfldGUID>
                      <c15:f>'[1]FKlim 71'!$C$97</c15:f>
                      <c15:dlblFieldTableCache>
                        <c:ptCount val="1"/>
                        <c:pt idx="0">
                          <c:v>#N/A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E8D-4EB7-9C96-9A1390987A57}"/>
                </c:ext>
              </c:extLst>
            </c:dLbl>
            <c:dLbl>
              <c:idx val="28"/>
              <c:tx>
                <c:strRef>
                  <c:f>'[1]FKlim 71'!$C$98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{DD80640E-FDA9-493B-A115-D7AD34660A5E}</c15:txfldGUID>
                      <c15:f>'[1]FKlim 71'!$C$98</c15:f>
                      <c15:dlblFieldTableCache>
                        <c:ptCount val="1"/>
                        <c:pt idx="0">
                          <c:v>#N/A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E8D-4EB7-9C96-9A1390987A57}"/>
                </c:ext>
              </c:extLst>
            </c:dLbl>
            <c:dLbl>
              <c:idx val="29"/>
              <c:tx>
                <c:strRef>
                  <c:f>'[1]FKlim 71'!$C$99</c:f>
                  <c:strCache>
                    <c:ptCount val="1"/>
                    <c:pt idx="0">
                      <c:v>#N/A</c:v>
                    </c:pt>
                  </c:strCache>
                </c:strRef>
              </c:tx>
              <c:spPr/>
              <c:txPr>
                <a:bodyPr rot="-540000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{DF218FEB-5B27-40AF-A54D-D0FC52D9D356}</c15:txfldGUID>
                      <c15:f>'[1]FKlim 71'!$C$99</c15:f>
                      <c15:dlblFieldTableCache>
                        <c:ptCount val="1"/>
                        <c:pt idx="0">
                          <c:v>#N/A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E8D-4EB7-9C96-9A1390987A57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'[1]FKlim 71'!$B$70:$B$99</c:f>
              <c:numCache>
                <c:formatCode>General</c:formatCode>
                <c:ptCount val="30"/>
                <c:pt idx="0">
                  <c:v>19.7</c:v>
                </c:pt>
                <c:pt idx="1">
                  <c:v>3.7</c:v>
                </c:pt>
                <c:pt idx="2">
                  <c:v>6.6</c:v>
                </c:pt>
                <c:pt idx="3">
                  <c:v>9.1</c:v>
                </c:pt>
                <c:pt idx="4">
                  <c:v>2.4</c:v>
                </c:pt>
                <c:pt idx="5">
                  <c:v>25.900000000000002</c:v>
                </c:pt>
                <c:pt idx="6">
                  <c:v>22.099999999999998</c:v>
                </c:pt>
                <c:pt idx="7">
                  <c:v>12.2</c:v>
                </c:pt>
                <c:pt idx="8">
                  <c:v>97.700000000000017</c:v>
                </c:pt>
                <c:pt idx="9">
                  <c:v>3.1999999999999997</c:v>
                </c:pt>
                <c:pt idx="10">
                  <c:v>0.19999999999999996</c:v>
                </c:pt>
                <c:pt idx="11">
                  <c:v>139.9</c:v>
                </c:pt>
                <c:pt idx="12">
                  <c:v>66.3</c:v>
                </c:pt>
                <c:pt idx="13">
                  <c:v>5.9</c:v>
                </c:pt>
                <c:pt idx="14">
                  <c:v>31.7</c:v>
                </c:pt>
                <c:pt idx="15">
                  <c:v>43.7</c:v>
                </c:pt>
                <c:pt idx="16">
                  <c:v>18.400000000000002</c:v>
                </c:pt>
                <c:pt idx="17">
                  <c:v>0.5</c:v>
                </c:pt>
                <c:pt idx="18">
                  <c:v>20.399999999999999</c:v>
                </c:pt>
                <c:pt idx="19">
                  <c:v>9.6999999999999993</c:v>
                </c:pt>
                <c:pt idx="20">
                  <c:v>6.3999999999999995</c:v>
                </c:pt>
                <c:pt idx="21">
                  <c:v>28.9</c:v>
                </c:pt>
                <c:pt idx="22">
                  <c:v>15.9</c:v>
                </c:pt>
                <c:pt idx="23">
                  <c:v>4.3</c:v>
                </c:pt>
                <c:pt idx="24">
                  <c:v>9.6999999999999993</c:v>
                </c:pt>
                <c:pt idx="25">
                  <c:v>69.3</c:v>
                </c:pt>
                <c:pt idx="26">
                  <c:v>55.1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E8D-4EB7-9C96-9A1390987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8900751"/>
        <c:axId val="1"/>
      </c:barChart>
      <c:catAx>
        <c:axId val="6890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900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</xdr:row>
      <xdr:rowOff>28575</xdr:rowOff>
    </xdr:from>
    <xdr:to>
      <xdr:col>8</xdr:col>
      <xdr:colOff>607359</xdr:colOff>
      <xdr:row>16</xdr:row>
      <xdr:rowOff>24093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D11F4E-CF00-4FA9-BF3A-D0FA467B2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9525</xdr:rowOff>
    </xdr:from>
    <xdr:to>
      <xdr:col>1</xdr:col>
      <xdr:colOff>19050</xdr:colOff>
      <xdr:row>4</xdr:row>
      <xdr:rowOff>28575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9081A69-8F48-48FD-9637-EC6835FB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9550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KG\Operasional\FORM%20SYNOP\2022\FORM%20SYNOP%2006%20JUNI%20SAUMLAK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KG\Operasional\FORM%20SYNOP\2020\FORM%20SYNOP%2001%20APRIL%202020%20SAUMLAK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FOR COVER"/>
      <sheetName val="Program"/>
      <sheetName val="COVER"/>
      <sheetName val="Koreksi"/>
      <sheetName val="Untuk Prakicu"/>
      <sheetName val="RH"/>
      <sheetName val="RH (2)"/>
      <sheetName val="Data"/>
      <sheetName val="HEADING BARU"/>
      <sheetName val="WWww"/>
      <sheetName val="BULETIN"/>
      <sheetName val="SANDY SYNOP"/>
      <sheetName val="SYNOP D I"/>
      <sheetName val="SYNOP D II"/>
      <sheetName val="SYNOP D III"/>
      <sheetName val="ME 45"/>
      <sheetName val="CSV ME45"/>
      <sheetName val="Visibility"/>
      <sheetName val="Hs"/>
      <sheetName val="Angin"/>
      <sheetName val="Temperatur"/>
      <sheetName val="SUN OK"/>
      <sheetName val="Panci"/>
      <sheetName val="FKlim 71"/>
      <sheetName val="WXREV"/>
      <sheetName val="WIND"/>
      <sheetName val="SPECI"/>
      <sheetName val="SHIP"/>
      <sheetName val="TOTAL AWAN"/>
      <sheetName val="SANDI KLIMAT"/>
      <sheetName val="W-EXTREEM"/>
      <sheetName val="Tabel Metar"/>
      <sheetName val="STATE of SEA"/>
      <sheetName val="BBXX"/>
      <sheetName val="KOM_CMSS"/>
      <sheetName val="KOM_RADAR"/>
      <sheetName val="KOM_MARCOM"/>
      <sheetName val="KOM_AWS REK"/>
      <sheetName val="KOM_AWS VAIS"/>
      <sheetName val="KOM_SYNERGIE"/>
      <sheetName val="DATA_RADAR"/>
      <sheetName val="DAFTAR ALAT TERPASANG"/>
      <sheetName val="SAL"/>
      <sheetName val="DI"/>
      <sheetName val="DII"/>
      <sheetName val="DIII"/>
      <sheetName val="Jan-A"/>
      <sheetName val="Jan-B"/>
      <sheetName val="Kop H. 6 (a,b)"/>
      <sheetName val="6 (a,b)"/>
      <sheetName val="RR"/>
      <sheetName val="Kop 13 (a,b) Landscape"/>
      <sheetName val="13 (a,b)"/>
      <sheetName val="TABULAR FAX"/>
      <sheetName val="RUMUS FOR ME45"/>
      <sheetName val="Del_P"/>
      <sheetName val="5aPPP"/>
      <sheetName val="OBS_ON_DUTY"/>
      <sheetName val="Dbase(hour)"/>
      <sheetName val="Dbase_all_num_code"/>
      <sheetName val="SOS"/>
      <sheetName val="Climat"/>
      <sheetName val="max_min_UTC"/>
      <sheetName val="max_min_LT"/>
      <sheetName val="RHB"/>
      <sheetName val="Tabel Td"/>
      <sheetName val="Tek Uap Air eeee"/>
      <sheetName val="CONTOH Jan-A"/>
      <sheetName val="CONTOH Jan-B"/>
      <sheetName val="QCQC"/>
      <sheetName val="WEATHER_CLOUD&amp;SUN"/>
      <sheetName val="LOW_MIDLE_HIGH_AWAN"/>
    </sheetNames>
    <sheetDataSet>
      <sheetData sheetId="0"/>
      <sheetData sheetId="1">
        <row r="8">
          <cell r="J8" t="str">
            <v>BADAN METEOROLOGI KLIMATOLOGI DAN GEOFISIKA</v>
          </cell>
        </row>
        <row r="21">
          <cell r="L21">
            <v>2022</v>
          </cell>
        </row>
        <row r="22">
          <cell r="J22">
            <v>30</v>
          </cell>
        </row>
        <row r="23">
          <cell r="J23" t="str">
            <v>JUNI</v>
          </cell>
        </row>
        <row r="24">
          <cell r="J24" t="str">
            <v>juni</v>
          </cell>
        </row>
      </sheetData>
      <sheetData sheetId="2"/>
      <sheetData sheetId="3">
        <row r="20">
          <cell r="H20" t="str">
            <v>TTU</v>
          </cell>
        </row>
        <row r="24">
          <cell r="H24" t="str">
            <v>TTU</v>
          </cell>
        </row>
        <row r="206">
          <cell r="H206" t="str">
            <v>TTU</v>
          </cell>
        </row>
        <row r="211">
          <cell r="H211" t="str">
            <v>-</v>
          </cell>
        </row>
        <row r="216">
          <cell r="H216">
            <v>2</v>
          </cell>
        </row>
      </sheetData>
      <sheetData sheetId="4"/>
      <sheetData sheetId="5"/>
      <sheetData sheetId="6"/>
      <sheetData sheetId="7">
        <row r="4">
          <cell r="Y4">
            <v>27.8</v>
          </cell>
          <cell r="AB4">
            <v>86.143678247326065</v>
          </cell>
        </row>
        <row r="5">
          <cell r="B5">
            <v>30</v>
          </cell>
          <cell r="C5">
            <v>30.8</v>
          </cell>
          <cell r="D5">
            <v>30.2</v>
          </cell>
          <cell r="E5">
            <v>31</v>
          </cell>
          <cell r="F5">
            <v>29.4</v>
          </cell>
          <cell r="G5">
            <v>29.2</v>
          </cell>
          <cell r="H5">
            <v>29.8</v>
          </cell>
          <cell r="I5">
            <v>30</v>
          </cell>
          <cell r="J5">
            <v>29.3</v>
          </cell>
          <cell r="K5">
            <v>28.6</v>
          </cell>
          <cell r="L5">
            <v>27.8</v>
          </cell>
          <cell r="M5">
            <v>27.6</v>
          </cell>
          <cell r="N5">
            <v>27.4</v>
          </cell>
          <cell r="O5">
            <v>27.3</v>
          </cell>
          <cell r="P5">
            <v>27</v>
          </cell>
          <cell r="Q5">
            <v>25.4</v>
          </cell>
          <cell r="R5">
            <v>25.8</v>
          </cell>
          <cell r="S5">
            <v>24.8</v>
          </cell>
          <cell r="T5">
            <v>24.8</v>
          </cell>
          <cell r="U5">
            <v>24.4</v>
          </cell>
          <cell r="V5">
            <v>24.6</v>
          </cell>
          <cell r="W5">
            <v>25</v>
          </cell>
          <cell r="X5">
            <v>26</v>
          </cell>
          <cell r="Y5">
            <v>28.2</v>
          </cell>
          <cell r="Z5">
            <v>31.6</v>
          </cell>
          <cell r="AA5">
            <v>24.4</v>
          </cell>
          <cell r="CA5">
            <v>10</v>
          </cell>
          <cell r="CC5">
            <v>110</v>
          </cell>
        </row>
        <row r="6">
          <cell r="B6">
            <v>29.4</v>
          </cell>
          <cell r="C6">
            <v>29.4</v>
          </cell>
          <cell r="D6">
            <v>30.8</v>
          </cell>
          <cell r="E6">
            <v>30.6</v>
          </cell>
          <cell r="F6">
            <v>28.8</v>
          </cell>
          <cell r="G6">
            <v>29</v>
          </cell>
          <cell r="H6">
            <v>29.8</v>
          </cell>
          <cell r="I6">
            <v>29.8</v>
          </cell>
          <cell r="J6">
            <v>29.4</v>
          </cell>
          <cell r="K6">
            <v>29.3</v>
          </cell>
          <cell r="L6">
            <v>28.4</v>
          </cell>
          <cell r="M6">
            <v>27.5</v>
          </cell>
          <cell r="N6">
            <v>27.4</v>
          </cell>
          <cell r="O6">
            <v>26.6</v>
          </cell>
          <cell r="P6">
            <v>26.9</v>
          </cell>
          <cell r="Q6">
            <v>27</v>
          </cell>
          <cell r="R6">
            <v>26.4</v>
          </cell>
          <cell r="S6">
            <v>27</v>
          </cell>
          <cell r="T6">
            <v>27.2</v>
          </cell>
          <cell r="U6">
            <v>27.2</v>
          </cell>
          <cell r="V6">
            <v>27.4</v>
          </cell>
          <cell r="W6">
            <v>27.4</v>
          </cell>
          <cell r="X6">
            <v>27.6</v>
          </cell>
          <cell r="Y6">
            <v>29</v>
          </cell>
          <cell r="Z6">
            <v>31.7</v>
          </cell>
          <cell r="AA6">
            <v>26.6</v>
          </cell>
          <cell r="CA6">
            <v>9</v>
          </cell>
          <cell r="CC6">
            <v>70</v>
          </cell>
          <cell r="HE6">
            <v>4.458333333333333</v>
          </cell>
        </row>
        <row r="7">
          <cell r="B7">
            <v>29.2</v>
          </cell>
          <cell r="C7">
            <v>30</v>
          </cell>
          <cell r="D7">
            <v>30.5</v>
          </cell>
          <cell r="E7">
            <v>28.2</v>
          </cell>
          <cell r="F7">
            <v>30.5</v>
          </cell>
          <cell r="G7">
            <v>30.8</v>
          </cell>
          <cell r="H7">
            <v>30.3</v>
          </cell>
          <cell r="I7">
            <v>30</v>
          </cell>
          <cell r="J7">
            <v>28.5</v>
          </cell>
          <cell r="K7">
            <v>27.9</v>
          </cell>
          <cell r="L7">
            <v>27.1</v>
          </cell>
          <cell r="M7">
            <v>27</v>
          </cell>
          <cell r="N7">
            <v>27</v>
          </cell>
          <cell r="O7">
            <v>27.5</v>
          </cell>
          <cell r="P7">
            <v>27.5</v>
          </cell>
          <cell r="Q7">
            <v>27.4</v>
          </cell>
          <cell r="R7">
            <v>27</v>
          </cell>
          <cell r="S7">
            <v>27</v>
          </cell>
          <cell r="T7">
            <v>25.9</v>
          </cell>
          <cell r="U7">
            <v>25.6</v>
          </cell>
          <cell r="V7">
            <v>25.5</v>
          </cell>
          <cell r="W7">
            <v>24.6</v>
          </cell>
          <cell r="X7">
            <v>24.6</v>
          </cell>
          <cell r="Y7">
            <v>26.6</v>
          </cell>
          <cell r="Z7">
            <v>31.5</v>
          </cell>
          <cell r="AA7">
            <v>24.8</v>
          </cell>
          <cell r="CA7">
            <v>9</v>
          </cell>
          <cell r="CC7">
            <v>90</v>
          </cell>
        </row>
        <row r="8">
          <cell r="B8">
            <v>27.1</v>
          </cell>
          <cell r="C8">
            <v>28.8</v>
          </cell>
          <cell r="D8">
            <v>26.1</v>
          </cell>
          <cell r="E8">
            <v>25.3</v>
          </cell>
          <cell r="F8">
            <v>25.7</v>
          </cell>
          <cell r="G8">
            <v>25.9</v>
          </cell>
          <cell r="H8">
            <v>26.2</v>
          </cell>
          <cell r="I8">
            <v>26.3</v>
          </cell>
          <cell r="J8">
            <v>26</v>
          </cell>
          <cell r="K8">
            <v>25.8</v>
          </cell>
          <cell r="L8">
            <v>25.6</v>
          </cell>
          <cell r="M8">
            <v>27</v>
          </cell>
          <cell r="N8">
            <v>25.8</v>
          </cell>
          <cell r="O8">
            <v>25.6</v>
          </cell>
          <cell r="P8">
            <v>25.8</v>
          </cell>
          <cell r="Q8">
            <v>25.4</v>
          </cell>
          <cell r="R8">
            <v>25.2</v>
          </cell>
          <cell r="S8">
            <v>25.1</v>
          </cell>
          <cell r="T8">
            <v>25</v>
          </cell>
          <cell r="U8">
            <v>25.3</v>
          </cell>
          <cell r="V8">
            <v>25.3</v>
          </cell>
          <cell r="W8">
            <v>25.2</v>
          </cell>
          <cell r="X8">
            <v>25.7</v>
          </cell>
          <cell r="Y8">
            <v>28</v>
          </cell>
          <cell r="Z8">
            <v>31.2</v>
          </cell>
          <cell r="AA8">
            <v>25</v>
          </cell>
          <cell r="CA8">
            <v>8</v>
          </cell>
          <cell r="CC8">
            <v>110</v>
          </cell>
          <cell r="HE8">
            <v>5</v>
          </cell>
        </row>
        <row r="9">
          <cell r="B9">
            <v>28.2</v>
          </cell>
          <cell r="C9">
            <v>29</v>
          </cell>
          <cell r="D9">
            <v>30</v>
          </cell>
          <cell r="E9">
            <v>30.4</v>
          </cell>
          <cell r="F9">
            <v>28.2</v>
          </cell>
          <cell r="G9">
            <v>28.6</v>
          </cell>
          <cell r="H9">
            <v>29.2</v>
          </cell>
          <cell r="I9">
            <v>28</v>
          </cell>
          <cell r="J9">
            <v>27.5</v>
          </cell>
          <cell r="K9">
            <v>27</v>
          </cell>
          <cell r="L9">
            <v>25.8</v>
          </cell>
          <cell r="M9">
            <v>26.7</v>
          </cell>
          <cell r="N9">
            <v>26.6</v>
          </cell>
          <cell r="O9">
            <v>26.7</v>
          </cell>
          <cell r="P9">
            <v>26.8</v>
          </cell>
          <cell r="Q9">
            <v>26.6</v>
          </cell>
          <cell r="R9">
            <v>26.6</v>
          </cell>
          <cell r="S9">
            <v>26.2</v>
          </cell>
          <cell r="T9">
            <v>26.2</v>
          </cell>
          <cell r="U9">
            <v>26.2</v>
          </cell>
          <cell r="V9">
            <v>26.4</v>
          </cell>
          <cell r="W9">
            <v>26.4</v>
          </cell>
          <cell r="X9">
            <v>26.6</v>
          </cell>
          <cell r="Y9">
            <v>28.9</v>
          </cell>
          <cell r="Z9">
            <v>30.6</v>
          </cell>
          <cell r="AA9">
            <v>25.8</v>
          </cell>
          <cell r="CA9">
            <v>9</v>
          </cell>
          <cell r="CC9">
            <v>70</v>
          </cell>
        </row>
        <row r="10">
          <cell r="B10">
            <v>29.1</v>
          </cell>
          <cell r="C10">
            <v>29.4</v>
          </cell>
          <cell r="D10">
            <v>30.1</v>
          </cell>
          <cell r="E10">
            <v>30</v>
          </cell>
          <cell r="F10">
            <v>30.8</v>
          </cell>
          <cell r="G10">
            <v>30</v>
          </cell>
          <cell r="H10">
            <v>30.2</v>
          </cell>
          <cell r="I10">
            <v>29.8</v>
          </cell>
          <cell r="J10">
            <v>29</v>
          </cell>
          <cell r="K10">
            <v>28</v>
          </cell>
          <cell r="L10">
            <v>27</v>
          </cell>
          <cell r="M10">
            <v>26.8</v>
          </cell>
          <cell r="N10">
            <v>26.8</v>
          </cell>
          <cell r="O10">
            <v>27</v>
          </cell>
          <cell r="P10">
            <v>27</v>
          </cell>
          <cell r="Q10">
            <v>26.8</v>
          </cell>
          <cell r="R10">
            <v>26.8</v>
          </cell>
          <cell r="S10">
            <v>26.6</v>
          </cell>
          <cell r="T10">
            <v>26.4</v>
          </cell>
          <cell r="U10">
            <v>25.2</v>
          </cell>
          <cell r="V10">
            <v>25.4</v>
          </cell>
          <cell r="W10">
            <v>25</v>
          </cell>
          <cell r="X10">
            <v>25</v>
          </cell>
          <cell r="Y10">
            <v>25.1</v>
          </cell>
          <cell r="Z10">
            <v>30.8</v>
          </cell>
          <cell r="AA10">
            <v>24.7</v>
          </cell>
          <cell r="CA10">
            <v>9</v>
          </cell>
          <cell r="CC10">
            <v>120</v>
          </cell>
          <cell r="HE10">
            <v>3.6666666666666665</v>
          </cell>
        </row>
        <row r="11">
          <cell r="B11">
            <v>25.2</v>
          </cell>
          <cell r="C11">
            <v>25.8</v>
          </cell>
          <cell r="D11">
            <v>26.2</v>
          </cell>
          <cell r="E11">
            <v>28.2</v>
          </cell>
          <cell r="F11">
            <v>27.4</v>
          </cell>
          <cell r="G11">
            <v>26.4</v>
          </cell>
          <cell r="H11">
            <v>26.8</v>
          </cell>
          <cell r="I11">
            <v>28.2</v>
          </cell>
          <cell r="J11">
            <v>26.1</v>
          </cell>
          <cell r="K11">
            <v>25.8</v>
          </cell>
          <cell r="L11">
            <v>25.9</v>
          </cell>
          <cell r="M11">
            <v>26</v>
          </cell>
          <cell r="N11">
            <v>26</v>
          </cell>
          <cell r="O11">
            <v>26</v>
          </cell>
          <cell r="P11">
            <v>26.3</v>
          </cell>
          <cell r="Q11">
            <v>26</v>
          </cell>
          <cell r="R11">
            <v>26.2</v>
          </cell>
          <cell r="S11">
            <v>26.1</v>
          </cell>
          <cell r="T11">
            <v>26</v>
          </cell>
          <cell r="U11">
            <v>26</v>
          </cell>
          <cell r="V11">
            <v>25.3</v>
          </cell>
          <cell r="W11">
            <v>25.5</v>
          </cell>
          <cell r="X11">
            <v>25.4</v>
          </cell>
          <cell r="Y11">
            <v>27.2</v>
          </cell>
          <cell r="Z11">
            <v>28.2</v>
          </cell>
          <cell r="AA11">
            <v>25.2</v>
          </cell>
          <cell r="CA11">
            <v>8</v>
          </cell>
          <cell r="CC11">
            <v>120</v>
          </cell>
        </row>
        <row r="12">
          <cell r="B12">
            <v>28.4</v>
          </cell>
          <cell r="C12">
            <v>29.8</v>
          </cell>
          <cell r="D12">
            <v>29</v>
          </cell>
          <cell r="E12">
            <v>29.4</v>
          </cell>
          <cell r="F12">
            <v>30.2</v>
          </cell>
          <cell r="G12">
            <v>29.6</v>
          </cell>
          <cell r="H12">
            <v>29</v>
          </cell>
          <cell r="I12">
            <v>29.2</v>
          </cell>
          <cell r="J12">
            <v>28.2</v>
          </cell>
          <cell r="K12">
            <v>27.6</v>
          </cell>
          <cell r="L12">
            <v>27.4</v>
          </cell>
          <cell r="M12">
            <v>27.4</v>
          </cell>
          <cell r="N12">
            <v>27.6</v>
          </cell>
          <cell r="O12">
            <v>27.4</v>
          </cell>
          <cell r="P12">
            <v>27</v>
          </cell>
          <cell r="Q12">
            <v>26</v>
          </cell>
          <cell r="R12">
            <v>23.8</v>
          </cell>
          <cell r="S12">
            <v>25.8</v>
          </cell>
          <cell r="T12">
            <v>25.9</v>
          </cell>
          <cell r="U12">
            <v>26.8</v>
          </cell>
          <cell r="V12">
            <v>25.9</v>
          </cell>
          <cell r="W12">
            <v>26.6</v>
          </cell>
          <cell r="X12">
            <v>26</v>
          </cell>
          <cell r="Y12">
            <v>26.6</v>
          </cell>
          <cell r="Z12">
            <v>30.8</v>
          </cell>
          <cell r="AA12">
            <v>23.8</v>
          </cell>
          <cell r="CA12">
            <v>9</v>
          </cell>
          <cell r="CC12">
            <v>140</v>
          </cell>
          <cell r="HE12">
            <v>2.1666666666666665</v>
          </cell>
        </row>
        <row r="13">
          <cell r="B13">
            <v>26.2</v>
          </cell>
          <cell r="C13">
            <v>26.6</v>
          </cell>
          <cell r="D13">
            <v>23.8</v>
          </cell>
          <cell r="E13">
            <v>25</v>
          </cell>
          <cell r="F13">
            <v>24.4</v>
          </cell>
          <cell r="G13">
            <v>25.4</v>
          </cell>
          <cell r="H13">
            <v>25.4</v>
          </cell>
          <cell r="I13">
            <v>24.4</v>
          </cell>
          <cell r="J13">
            <v>24.5</v>
          </cell>
          <cell r="K13">
            <v>24.6</v>
          </cell>
          <cell r="L13">
            <v>24.6</v>
          </cell>
          <cell r="M13">
            <v>24.8</v>
          </cell>
          <cell r="N13">
            <v>24.8</v>
          </cell>
          <cell r="O13">
            <v>24.8</v>
          </cell>
          <cell r="P13">
            <v>25.4</v>
          </cell>
          <cell r="Q13">
            <v>25.3</v>
          </cell>
          <cell r="R13">
            <v>25.4</v>
          </cell>
          <cell r="S13">
            <v>25.6</v>
          </cell>
          <cell r="T13">
            <v>26</v>
          </cell>
          <cell r="U13">
            <v>26.2</v>
          </cell>
          <cell r="V13">
            <v>26.2</v>
          </cell>
          <cell r="W13">
            <v>26.4</v>
          </cell>
          <cell r="X13">
            <v>26.4</v>
          </cell>
          <cell r="Y13">
            <v>25.4</v>
          </cell>
          <cell r="Z13">
            <v>28.1</v>
          </cell>
          <cell r="AA13">
            <v>23.8</v>
          </cell>
          <cell r="CA13">
            <v>12</v>
          </cell>
          <cell r="CC13">
            <v>100</v>
          </cell>
        </row>
        <row r="14">
          <cell r="B14">
            <v>25.8</v>
          </cell>
          <cell r="C14">
            <v>27.2</v>
          </cell>
          <cell r="D14">
            <v>27.4</v>
          </cell>
          <cell r="E14">
            <v>28.4</v>
          </cell>
          <cell r="F14">
            <v>29.2</v>
          </cell>
          <cell r="G14">
            <v>27.8</v>
          </cell>
          <cell r="H14">
            <v>27.4</v>
          </cell>
          <cell r="I14">
            <v>27.2</v>
          </cell>
          <cell r="J14">
            <v>27.3</v>
          </cell>
          <cell r="K14">
            <v>27.2</v>
          </cell>
          <cell r="L14">
            <v>27</v>
          </cell>
          <cell r="M14">
            <v>27</v>
          </cell>
          <cell r="N14">
            <v>27</v>
          </cell>
          <cell r="O14">
            <v>27</v>
          </cell>
          <cell r="P14">
            <v>27.1</v>
          </cell>
          <cell r="Q14">
            <v>27</v>
          </cell>
          <cell r="R14">
            <v>27.1</v>
          </cell>
          <cell r="S14">
            <v>27.2</v>
          </cell>
          <cell r="T14">
            <v>27.2</v>
          </cell>
          <cell r="U14">
            <v>27</v>
          </cell>
          <cell r="V14">
            <v>26.8</v>
          </cell>
          <cell r="W14">
            <v>27</v>
          </cell>
          <cell r="X14">
            <v>26.2</v>
          </cell>
          <cell r="Y14">
            <v>26.9</v>
          </cell>
          <cell r="Z14">
            <v>29.2</v>
          </cell>
          <cell r="AA14">
            <v>24.8</v>
          </cell>
          <cell r="CA14">
            <v>10</v>
          </cell>
          <cell r="CC14">
            <v>110</v>
          </cell>
          <cell r="HE14">
            <v>4.0434782608695654</v>
          </cell>
        </row>
        <row r="16">
          <cell r="B16">
            <v>27.3</v>
          </cell>
          <cell r="C16">
            <v>27.2</v>
          </cell>
          <cell r="D16">
            <v>27.4</v>
          </cell>
          <cell r="E16">
            <v>28</v>
          </cell>
          <cell r="F16">
            <v>28</v>
          </cell>
          <cell r="G16">
            <v>28.8</v>
          </cell>
          <cell r="H16">
            <v>28.6</v>
          </cell>
          <cell r="I16">
            <v>27.5</v>
          </cell>
          <cell r="J16">
            <v>27.3</v>
          </cell>
          <cell r="K16">
            <v>26.9</v>
          </cell>
          <cell r="L16">
            <v>26.9</v>
          </cell>
          <cell r="M16">
            <v>27</v>
          </cell>
          <cell r="N16">
            <v>26.8</v>
          </cell>
          <cell r="O16">
            <v>27</v>
          </cell>
          <cell r="P16">
            <v>27</v>
          </cell>
          <cell r="Q16">
            <v>26.9</v>
          </cell>
          <cell r="R16">
            <v>27.1</v>
          </cell>
          <cell r="S16">
            <v>26.8</v>
          </cell>
          <cell r="T16">
            <v>27.2</v>
          </cell>
          <cell r="U16">
            <v>27.3</v>
          </cell>
          <cell r="V16">
            <v>27.4</v>
          </cell>
          <cell r="W16">
            <v>26.7</v>
          </cell>
          <cell r="X16">
            <v>25.9</v>
          </cell>
          <cell r="Y16">
            <v>26.2</v>
          </cell>
          <cell r="Z16">
            <v>29.5</v>
          </cell>
          <cell r="AA16">
            <v>25.4</v>
          </cell>
          <cell r="CA16">
            <v>10</v>
          </cell>
          <cell r="CC16">
            <v>130</v>
          </cell>
          <cell r="HE16">
            <v>3</v>
          </cell>
        </row>
        <row r="17">
          <cell r="B17">
            <v>26.6</v>
          </cell>
          <cell r="C17">
            <v>26.6</v>
          </cell>
          <cell r="D17">
            <v>28.2</v>
          </cell>
          <cell r="E17">
            <v>26</v>
          </cell>
          <cell r="F17">
            <v>28</v>
          </cell>
          <cell r="G17">
            <v>28.4</v>
          </cell>
          <cell r="H17">
            <v>25.2</v>
          </cell>
          <cell r="I17">
            <v>25.2</v>
          </cell>
          <cell r="J17">
            <v>25.4</v>
          </cell>
          <cell r="K17">
            <v>26</v>
          </cell>
          <cell r="L17">
            <v>24</v>
          </cell>
          <cell r="M17">
            <v>24.8</v>
          </cell>
          <cell r="N17">
            <v>25.2</v>
          </cell>
          <cell r="O17">
            <v>25.6</v>
          </cell>
          <cell r="P17">
            <v>25.4</v>
          </cell>
          <cell r="Q17">
            <v>24.8</v>
          </cell>
          <cell r="R17">
            <v>24.5</v>
          </cell>
          <cell r="S17">
            <v>24.5</v>
          </cell>
          <cell r="T17">
            <v>24.4</v>
          </cell>
          <cell r="U17">
            <v>24.2</v>
          </cell>
          <cell r="V17">
            <v>24.2</v>
          </cell>
          <cell r="W17">
            <v>24.5</v>
          </cell>
          <cell r="X17">
            <v>24</v>
          </cell>
          <cell r="Y17">
            <v>23.6</v>
          </cell>
          <cell r="Z17">
            <v>29.2</v>
          </cell>
          <cell r="AA17">
            <v>23.6</v>
          </cell>
          <cell r="CA17">
            <v>16</v>
          </cell>
          <cell r="CC17">
            <v>110</v>
          </cell>
        </row>
        <row r="18">
          <cell r="B18">
            <v>24</v>
          </cell>
          <cell r="C18">
            <v>24</v>
          </cell>
          <cell r="D18">
            <v>24.2</v>
          </cell>
          <cell r="E18">
            <v>24</v>
          </cell>
          <cell r="F18">
            <v>25</v>
          </cell>
          <cell r="G18">
            <v>25.8</v>
          </cell>
          <cell r="H18">
            <v>26</v>
          </cell>
          <cell r="I18">
            <v>26.2</v>
          </cell>
          <cell r="J18">
            <v>26.8</v>
          </cell>
          <cell r="K18">
            <v>26.2</v>
          </cell>
          <cell r="L18">
            <v>26.3</v>
          </cell>
          <cell r="M18">
            <v>26.1</v>
          </cell>
          <cell r="N18">
            <v>25.8</v>
          </cell>
          <cell r="O18">
            <v>25.8</v>
          </cell>
          <cell r="P18">
            <v>26.4</v>
          </cell>
          <cell r="Q18">
            <v>26.4</v>
          </cell>
          <cell r="R18">
            <v>26.8</v>
          </cell>
          <cell r="S18">
            <v>26</v>
          </cell>
          <cell r="T18">
            <v>25.6</v>
          </cell>
          <cell r="U18">
            <v>25.6</v>
          </cell>
          <cell r="V18">
            <v>25.8</v>
          </cell>
          <cell r="W18">
            <v>27</v>
          </cell>
          <cell r="X18">
            <v>27.4</v>
          </cell>
          <cell r="Y18">
            <v>28.4</v>
          </cell>
          <cell r="Z18">
            <v>26.8</v>
          </cell>
          <cell r="AA18">
            <v>23</v>
          </cell>
          <cell r="CA18">
            <v>10</v>
          </cell>
          <cell r="CC18">
            <v>110</v>
          </cell>
          <cell r="HE18">
            <v>1.7826086956521738</v>
          </cell>
        </row>
        <row r="19">
          <cell r="B19">
            <v>28.4</v>
          </cell>
          <cell r="C19">
            <v>29.6</v>
          </cell>
          <cell r="D19">
            <v>29.6</v>
          </cell>
          <cell r="E19">
            <v>29.8</v>
          </cell>
          <cell r="F19">
            <v>30.4</v>
          </cell>
          <cell r="G19">
            <v>29.6</v>
          </cell>
          <cell r="H19">
            <v>29.6</v>
          </cell>
          <cell r="I19">
            <v>28.4</v>
          </cell>
          <cell r="J19">
            <v>28.1</v>
          </cell>
          <cell r="K19">
            <v>27.9</v>
          </cell>
          <cell r="L19">
            <v>24.6</v>
          </cell>
          <cell r="M19">
            <v>24.7</v>
          </cell>
          <cell r="N19">
            <v>25</v>
          </cell>
          <cell r="O19">
            <v>25.7</v>
          </cell>
          <cell r="P19">
            <v>25.7</v>
          </cell>
          <cell r="Q19">
            <v>26.6</v>
          </cell>
          <cell r="R19">
            <v>26.9</v>
          </cell>
          <cell r="S19">
            <v>26.9</v>
          </cell>
          <cell r="T19">
            <v>27</v>
          </cell>
          <cell r="U19">
            <v>25.8</v>
          </cell>
          <cell r="V19">
            <v>26.4</v>
          </cell>
          <cell r="W19">
            <v>26.6</v>
          </cell>
          <cell r="X19">
            <v>27</v>
          </cell>
          <cell r="Y19">
            <v>26</v>
          </cell>
          <cell r="Z19">
            <v>30.4</v>
          </cell>
          <cell r="AA19">
            <v>24.4</v>
          </cell>
          <cell r="CA19">
            <v>10</v>
          </cell>
          <cell r="CC19">
            <v>110</v>
          </cell>
        </row>
        <row r="20">
          <cell r="B20">
            <v>28.4</v>
          </cell>
          <cell r="C20">
            <v>25.4</v>
          </cell>
          <cell r="D20">
            <v>26.4</v>
          </cell>
          <cell r="E20">
            <v>25.8</v>
          </cell>
          <cell r="F20">
            <v>26.2</v>
          </cell>
          <cell r="G20">
            <v>27.2</v>
          </cell>
          <cell r="H20">
            <v>27.8</v>
          </cell>
          <cell r="I20">
            <v>28</v>
          </cell>
          <cell r="J20">
            <v>28</v>
          </cell>
          <cell r="K20">
            <v>27.2</v>
          </cell>
          <cell r="L20">
            <v>27.2</v>
          </cell>
          <cell r="M20">
            <v>27.4</v>
          </cell>
          <cell r="N20">
            <v>27.2</v>
          </cell>
          <cell r="O20">
            <v>27.2</v>
          </cell>
          <cell r="P20">
            <v>27</v>
          </cell>
          <cell r="Q20">
            <v>26.8</v>
          </cell>
          <cell r="R20">
            <v>27</v>
          </cell>
          <cell r="S20">
            <v>25.9</v>
          </cell>
          <cell r="T20">
            <v>26.4</v>
          </cell>
          <cell r="U20">
            <v>26.4</v>
          </cell>
          <cell r="V20">
            <v>26.9</v>
          </cell>
          <cell r="W20">
            <v>27.2</v>
          </cell>
          <cell r="X20">
            <v>27.4</v>
          </cell>
          <cell r="Y20">
            <v>28</v>
          </cell>
          <cell r="Z20">
            <v>29</v>
          </cell>
          <cell r="AA20">
            <v>24.8</v>
          </cell>
          <cell r="CA20">
            <v>10</v>
          </cell>
          <cell r="CC20">
            <v>110</v>
          </cell>
          <cell r="HE20">
            <v>6.1304347826086953</v>
          </cell>
        </row>
        <row r="21">
          <cell r="B21">
            <v>28.4</v>
          </cell>
          <cell r="C21">
            <v>29</v>
          </cell>
          <cell r="D21">
            <v>29.6</v>
          </cell>
          <cell r="E21">
            <v>28.2</v>
          </cell>
          <cell r="F21">
            <v>30</v>
          </cell>
          <cell r="G21">
            <v>28.8</v>
          </cell>
          <cell r="H21">
            <v>29</v>
          </cell>
          <cell r="I21">
            <v>29</v>
          </cell>
          <cell r="J21">
            <v>28.3</v>
          </cell>
          <cell r="K21">
            <v>27.7</v>
          </cell>
          <cell r="L21">
            <v>27.1</v>
          </cell>
          <cell r="M21">
            <v>27.2</v>
          </cell>
          <cell r="N21">
            <v>27</v>
          </cell>
          <cell r="O21">
            <v>27</v>
          </cell>
          <cell r="P21">
            <v>27.7</v>
          </cell>
          <cell r="Q21">
            <v>25.7</v>
          </cell>
          <cell r="R21">
            <v>25.6</v>
          </cell>
          <cell r="S21">
            <v>26</v>
          </cell>
          <cell r="T21">
            <v>26.8</v>
          </cell>
          <cell r="U21">
            <v>26.6</v>
          </cell>
          <cell r="V21">
            <v>27</v>
          </cell>
          <cell r="W21">
            <v>25.8</v>
          </cell>
          <cell r="X21">
            <v>25.8</v>
          </cell>
          <cell r="Y21">
            <v>25.6</v>
          </cell>
          <cell r="Z21">
            <v>30.6</v>
          </cell>
          <cell r="AA21">
            <v>25.4</v>
          </cell>
          <cell r="CA21">
            <v>10</v>
          </cell>
          <cell r="CC21">
            <v>120</v>
          </cell>
        </row>
        <row r="22">
          <cell r="B22">
            <v>25.2</v>
          </cell>
          <cell r="C22">
            <v>26.2</v>
          </cell>
          <cell r="D22">
            <v>25.2</v>
          </cell>
          <cell r="E22">
            <v>27.6</v>
          </cell>
          <cell r="F22">
            <v>27</v>
          </cell>
          <cell r="G22">
            <v>26.6</v>
          </cell>
          <cell r="H22">
            <v>29</v>
          </cell>
          <cell r="I22">
            <v>29</v>
          </cell>
          <cell r="J22">
            <v>25.4</v>
          </cell>
          <cell r="K22">
            <v>26.6</v>
          </cell>
          <cell r="L22">
            <v>27</v>
          </cell>
          <cell r="M22">
            <v>27</v>
          </cell>
          <cell r="N22">
            <v>27.2</v>
          </cell>
          <cell r="O22">
            <v>27.2</v>
          </cell>
          <cell r="P22">
            <v>27.2</v>
          </cell>
          <cell r="Q22">
            <v>27</v>
          </cell>
          <cell r="R22">
            <v>26.8</v>
          </cell>
          <cell r="S22">
            <v>27</v>
          </cell>
          <cell r="T22">
            <v>27.2</v>
          </cell>
          <cell r="U22">
            <v>27.3</v>
          </cell>
          <cell r="V22">
            <v>27.3</v>
          </cell>
          <cell r="W22">
            <v>27.2</v>
          </cell>
          <cell r="X22">
            <v>27.3</v>
          </cell>
          <cell r="Y22">
            <v>28</v>
          </cell>
          <cell r="Z22">
            <v>29.2</v>
          </cell>
          <cell r="AA22">
            <v>25.2</v>
          </cell>
          <cell r="CA22">
            <v>11</v>
          </cell>
          <cell r="CC22">
            <v>90</v>
          </cell>
          <cell r="HE22">
            <v>6.5652173913043477</v>
          </cell>
        </row>
        <row r="23">
          <cell r="B23">
            <v>28.6</v>
          </cell>
          <cell r="C23">
            <v>29</v>
          </cell>
          <cell r="D23">
            <v>29.2</v>
          </cell>
          <cell r="E23">
            <v>29</v>
          </cell>
          <cell r="F23">
            <v>29</v>
          </cell>
          <cell r="G23">
            <v>30</v>
          </cell>
          <cell r="H23">
            <v>29.5</v>
          </cell>
          <cell r="I23">
            <v>29.2</v>
          </cell>
          <cell r="J23">
            <v>28.6</v>
          </cell>
          <cell r="K23">
            <v>27.6</v>
          </cell>
          <cell r="L23">
            <v>27.4</v>
          </cell>
          <cell r="M23">
            <v>27.4</v>
          </cell>
          <cell r="N23">
            <v>27.4</v>
          </cell>
          <cell r="O23">
            <v>27.6</v>
          </cell>
          <cell r="P23">
            <v>27.6</v>
          </cell>
          <cell r="Q23">
            <v>27.4</v>
          </cell>
          <cell r="R23">
            <v>27.4</v>
          </cell>
          <cell r="S23">
            <v>27.4</v>
          </cell>
          <cell r="T23">
            <v>27.3</v>
          </cell>
          <cell r="U23">
            <v>27.4</v>
          </cell>
          <cell r="V23">
            <v>27.5</v>
          </cell>
          <cell r="W23">
            <v>25.4</v>
          </cell>
          <cell r="X23">
            <v>25.6</v>
          </cell>
          <cell r="Y23">
            <v>26.2</v>
          </cell>
          <cell r="Z23">
            <v>30.4</v>
          </cell>
          <cell r="AA23">
            <v>25.4</v>
          </cell>
          <cell r="CA23">
            <v>10</v>
          </cell>
          <cell r="CC23">
            <v>110</v>
          </cell>
        </row>
        <row r="24">
          <cell r="B24">
            <v>27.4</v>
          </cell>
          <cell r="C24">
            <v>28.2</v>
          </cell>
          <cell r="D24">
            <v>29</v>
          </cell>
          <cell r="E24">
            <v>29.4</v>
          </cell>
          <cell r="F24">
            <v>30.2</v>
          </cell>
          <cell r="G24">
            <v>29.8</v>
          </cell>
          <cell r="H24">
            <v>29.4</v>
          </cell>
          <cell r="I24">
            <v>29.4</v>
          </cell>
          <cell r="J24">
            <v>28</v>
          </cell>
          <cell r="K24">
            <v>27.6</v>
          </cell>
          <cell r="L24">
            <v>27.4</v>
          </cell>
          <cell r="M24">
            <v>27.2</v>
          </cell>
          <cell r="N24">
            <v>27.2</v>
          </cell>
          <cell r="O24">
            <v>27.2</v>
          </cell>
          <cell r="P24">
            <v>27.2</v>
          </cell>
          <cell r="Q24">
            <v>27</v>
          </cell>
          <cell r="R24">
            <v>26.9</v>
          </cell>
          <cell r="S24">
            <v>26.9</v>
          </cell>
          <cell r="T24">
            <v>26.9</v>
          </cell>
          <cell r="U24">
            <v>26.6</v>
          </cell>
          <cell r="V24">
            <v>23.5</v>
          </cell>
          <cell r="W24">
            <v>23.8</v>
          </cell>
          <cell r="X24">
            <v>24</v>
          </cell>
          <cell r="Y24">
            <v>25.4</v>
          </cell>
          <cell r="Z24">
            <v>30.4</v>
          </cell>
          <cell r="AA24">
            <v>23.4</v>
          </cell>
          <cell r="CA24">
            <v>9</v>
          </cell>
          <cell r="CC24">
            <v>130</v>
          </cell>
          <cell r="HE24">
            <v>7.6956521739130439</v>
          </cell>
        </row>
        <row r="25">
          <cell r="B25">
            <v>26.6</v>
          </cell>
          <cell r="C25">
            <v>27.4</v>
          </cell>
          <cell r="D25">
            <v>26.6</v>
          </cell>
          <cell r="E25">
            <v>26.2</v>
          </cell>
          <cell r="F25">
            <v>26.6</v>
          </cell>
          <cell r="G25">
            <v>25.2</v>
          </cell>
          <cell r="H25">
            <v>24.8</v>
          </cell>
          <cell r="I25">
            <v>24.8</v>
          </cell>
          <cell r="J25">
            <v>25.3</v>
          </cell>
          <cell r="K25">
            <v>25.1</v>
          </cell>
          <cell r="L25">
            <v>25.4</v>
          </cell>
          <cell r="M25">
            <v>25.4</v>
          </cell>
          <cell r="N25">
            <v>25.2</v>
          </cell>
          <cell r="O25">
            <v>26.1</v>
          </cell>
          <cell r="P25">
            <v>26.4</v>
          </cell>
          <cell r="Q25">
            <v>26.3</v>
          </cell>
          <cell r="R25">
            <v>26.4</v>
          </cell>
          <cell r="S25">
            <v>26.8</v>
          </cell>
          <cell r="T25">
            <v>27</v>
          </cell>
          <cell r="U25">
            <v>26.8</v>
          </cell>
          <cell r="V25">
            <v>26.4</v>
          </cell>
          <cell r="W25">
            <v>25.6</v>
          </cell>
          <cell r="X25">
            <v>26</v>
          </cell>
          <cell r="Y25">
            <v>28.1</v>
          </cell>
          <cell r="Z25">
            <v>28</v>
          </cell>
          <cell r="AA25">
            <v>24.8</v>
          </cell>
          <cell r="CA25">
            <v>15</v>
          </cell>
          <cell r="CC25">
            <v>100</v>
          </cell>
        </row>
        <row r="26">
          <cell r="HE26">
            <v>6.3043478260869561</v>
          </cell>
        </row>
        <row r="27">
          <cell r="B27">
            <v>28.6</v>
          </cell>
          <cell r="C27">
            <v>27.8</v>
          </cell>
          <cell r="D27">
            <v>27.5</v>
          </cell>
          <cell r="E27">
            <v>28.3</v>
          </cell>
          <cell r="F27">
            <v>28.2</v>
          </cell>
          <cell r="G27">
            <v>27</v>
          </cell>
          <cell r="H27">
            <v>27.9</v>
          </cell>
          <cell r="I27">
            <v>27.6</v>
          </cell>
          <cell r="J27">
            <v>27</v>
          </cell>
          <cell r="K27">
            <v>26.8</v>
          </cell>
          <cell r="L27">
            <v>26.4</v>
          </cell>
          <cell r="M27">
            <v>26.6</v>
          </cell>
          <cell r="N27">
            <v>26.8</v>
          </cell>
          <cell r="O27">
            <v>25.8</v>
          </cell>
          <cell r="P27">
            <v>26.8</v>
          </cell>
          <cell r="Q27">
            <v>26.6</v>
          </cell>
          <cell r="R27">
            <v>27</v>
          </cell>
          <cell r="S27">
            <v>26.9</v>
          </cell>
          <cell r="T27">
            <v>26.8</v>
          </cell>
          <cell r="U27">
            <v>26.9</v>
          </cell>
          <cell r="V27">
            <v>27</v>
          </cell>
          <cell r="W27">
            <v>25.3</v>
          </cell>
          <cell r="X27">
            <v>26</v>
          </cell>
          <cell r="Y27">
            <v>25.8</v>
          </cell>
          <cell r="Z27">
            <v>29</v>
          </cell>
          <cell r="AA27">
            <v>25</v>
          </cell>
          <cell r="CA27">
            <v>14</v>
          </cell>
          <cell r="CC27">
            <v>100</v>
          </cell>
        </row>
        <row r="28">
          <cell r="B28">
            <v>25.6</v>
          </cell>
          <cell r="C28">
            <v>26.4</v>
          </cell>
          <cell r="D28">
            <v>26.2</v>
          </cell>
          <cell r="E28">
            <v>27.4</v>
          </cell>
          <cell r="F28">
            <v>24.8</v>
          </cell>
          <cell r="G28">
            <v>26</v>
          </cell>
          <cell r="H28">
            <v>26.6</v>
          </cell>
          <cell r="I28">
            <v>27.2</v>
          </cell>
          <cell r="J28">
            <v>27.4</v>
          </cell>
          <cell r="K28">
            <v>27.2</v>
          </cell>
          <cell r="L28">
            <v>25.5</v>
          </cell>
          <cell r="M28">
            <v>25.6</v>
          </cell>
          <cell r="N28">
            <v>25.3</v>
          </cell>
          <cell r="O28">
            <v>25.5</v>
          </cell>
          <cell r="P28">
            <v>26.5</v>
          </cell>
          <cell r="Q28">
            <v>26.4</v>
          </cell>
          <cell r="R28">
            <v>26.8</v>
          </cell>
          <cell r="S28">
            <v>27</v>
          </cell>
          <cell r="T28">
            <v>27.2</v>
          </cell>
          <cell r="U28">
            <v>27.2</v>
          </cell>
          <cell r="V28">
            <v>27.2</v>
          </cell>
          <cell r="W28">
            <v>27.2</v>
          </cell>
          <cell r="X28">
            <v>27.2</v>
          </cell>
          <cell r="Y28">
            <v>27</v>
          </cell>
          <cell r="Z28">
            <v>27.4</v>
          </cell>
          <cell r="AA28">
            <v>24.8</v>
          </cell>
          <cell r="CA28">
            <v>11</v>
          </cell>
          <cell r="CC28">
            <v>120</v>
          </cell>
          <cell r="HE28">
            <v>5.4782608695652177</v>
          </cell>
        </row>
        <row r="29">
          <cell r="B29">
            <v>26.8</v>
          </cell>
          <cell r="C29">
            <v>27</v>
          </cell>
          <cell r="D29">
            <v>27.2</v>
          </cell>
          <cell r="E29">
            <v>27.2</v>
          </cell>
          <cell r="F29">
            <v>27</v>
          </cell>
          <cell r="G29">
            <v>28</v>
          </cell>
          <cell r="H29">
            <v>27.4</v>
          </cell>
          <cell r="I29">
            <v>25</v>
          </cell>
          <cell r="J29">
            <v>23.6</v>
          </cell>
          <cell r="K29">
            <v>23.5</v>
          </cell>
          <cell r="L29">
            <v>23.6</v>
          </cell>
          <cell r="M29">
            <v>23.8</v>
          </cell>
          <cell r="N29">
            <v>23.9</v>
          </cell>
          <cell r="O29">
            <v>24.3</v>
          </cell>
          <cell r="P29">
            <v>24.7</v>
          </cell>
          <cell r="Q29">
            <v>25</v>
          </cell>
          <cell r="R29">
            <v>24.7</v>
          </cell>
          <cell r="S29">
            <v>24.3</v>
          </cell>
          <cell r="T29">
            <v>24</v>
          </cell>
          <cell r="U29">
            <v>24.2</v>
          </cell>
          <cell r="V29">
            <v>24.6</v>
          </cell>
          <cell r="W29">
            <v>24.4</v>
          </cell>
          <cell r="X29">
            <v>24.8</v>
          </cell>
          <cell r="Y29">
            <v>25</v>
          </cell>
          <cell r="Z29">
            <v>28</v>
          </cell>
          <cell r="AA29">
            <v>23.4</v>
          </cell>
          <cell r="CA29">
            <v>9</v>
          </cell>
          <cell r="CC29">
            <v>130</v>
          </cell>
        </row>
        <row r="30">
          <cell r="B30">
            <v>25.2</v>
          </cell>
          <cell r="C30">
            <v>25.2</v>
          </cell>
          <cell r="D30">
            <v>25.4</v>
          </cell>
          <cell r="E30">
            <v>26.2</v>
          </cell>
          <cell r="F30">
            <v>26</v>
          </cell>
          <cell r="G30">
            <v>25.2</v>
          </cell>
          <cell r="H30">
            <v>25.4</v>
          </cell>
          <cell r="I30">
            <v>25.8</v>
          </cell>
          <cell r="J30">
            <v>25.4</v>
          </cell>
          <cell r="K30">
            <v>25</v>
          </cell>
          <cell r="L30">
            <v>25.2</v>
          </cell>
          <cell r="M30">
            <v>25.4</v>
          </cell>
          <cell r="N30">
            <v>25.4</v>
          </cell>
          <cell r="O30">
            <v>24.6</v>
          </cell>
          <cell r="P30">
            <v>24.8</v>
          </cell>
          <cell r="Q30">
            <v>25</v>
          </cell>
          <cell r="R30">
            <v>24.9</v>
          </cell>
          <cell r="S30">
            <v>24.6</v>
          </cell>
          <cell r="T30">
            <v>25</v>
          </cell>
          <cell r="U30">
            <v>25</v>
          </cell>
          <cell r="V30">
            <v>25.2</v>
          </cell>
          <cell r="W30">
            <v>25.4</v>
          </cell>
          <cell r="X30">
            <v>26.4</v>
          </cell>
          <cell r="Y30">
            <v>28</v>
          </cell>
          <cell r="Z30">
            <v>29.4</v>
          </cell>
          <cell r="AA30">
            <v>24.6</v>
          </cell>
          <cell r="CA30">
            <v>9</v>
          </cell>
          <cell r="CC30">
            <v>100</v>
          </cell>
          <cell r="HE30">
            <v>5.8260869565217392</v>
          </cell>
        </row>
        <row r="31">
          <cell r="B31">
            <v>28</v>
          </cell>
          <cell r="C31">
            <v>27</v>
          </cell>
          <cell r="D31">
            <v>26.2</v>
          </cell>
          <cell r="E31">
            <v>26.2</v>
          </cell>
          <cell r="F31">
            <v>28.4</v>
          </cell>
          <cell r="G31">
            <v>26.4</v>
          </cell>
          <cell r="H31">
            <v>26.6</v>
          </cell>
          <cell r="I31">
            <v>25.4</v>
          </cell>
          <cell r="J31">
            <v>25.8</v>
          </cell>
          <cell r="K31">
            <v>26.5</v>
          </cell>
          <cell r="L31">
            <v>26.5</v>
          </cell>
          <cell r="M31">
            <v>26</v>
          </cell>
          <cell r="N31">
            <v>26.4</v>
          </cell>
          <cell r="O31">
            <v>26.6</v>
          </cell>
          <cell r="P31">
            <v>26</v>
          </cell>
          <cell r="Q31">
            <v>26.5</v>
          </cell>
          <cell r="R31">
            <v>26.8</v>
          </cell>
          <cell r="S31">
            <v>26.8</v>
          </cell>
          <cell r="T31">
            <v>26.6</v>
          </cell>
          <cell r="U31">
            <v>26.2</v>
          </cell>
          <cell r="V31">
            <v>26.4</v>
          </cell>
          <cell r="W31">
            <v>26.2</v>
          </cell>
          <cell r="X31">
            <v>26.8</v>
          </cell>
          <cell r="Y31">
            <v>27.2</v>
          </cell>
          <cell r="Z31">
            <v>28.4</v>
          </cell>
          <cell r="AA31">
            <v>25.8</v>
          </cell>
          <cell r="CA31">
            <v>12</v>
          </cell>
          <cell r="CC31">
            <v>100</v>
          </cell>
        </row>
        <row r="32">
          <cell r="B32">
            <v>27</v>
          </cell>
          <cell r="C32">
            <v>27.2</v>
          </cell>
          <cell r="D32">
            <v>27.2</v>
          </cell>
          <cell r="E32">
            <v>27.4</v>
          </cell>
          <cell r="F32">
            <v>27.2</v>
          </cell>
          <cell r="G32">
            <v>25.3</v>
          </cell>
          <cell r="H32">
            <v>25.2</v>
          </cell>
          <cell r="I32">
            <v>25.5</v>
          </cell>
          <cell r="J32">
            <v>23.4</v>
          </cell>
          <cell r="K32">
            <v>24.2</v>
          </cell>
          <cell r="L32">
            <v>24.4</v>
          </cell>
          <cell r="M32">
            <v>24.6</v>
          </cell>
          <cell r="N32">
            <v>24.8</v>
          </cell>
          <cell r="O32">
            <v>24.8</v>
          </cell>
          <cell r="P32">
            <v>25</v>
          </cell>
          <cell r="Q32">
            <v>25</v>
          </cell>
          <cell r="R32">
            <v>25.8</v>
          </cell>
          <cell r="S32">
            <v>26.2</v>
          </cell>
          <cell r="T32">
            <v>26.4</v>
          </cell>
          <cell r="U32">
            <v>26</v>
          </cell>
          <cell r="V32">
            <v>26.3</v>
          </cell>
          <cell r="W32">
            <v>26.6</v>
          </cell>
          <cell r="X32">
            <v>26.8</v>
          </cell>
          <cell r="Y32">
            <v>27.6</v>
          </cell>
          <cell r="Z32">
            <v>27.6</v>
          </cell>
          <cell r="AA32">
            <v>23.4</v>
          </cell>
          <cell r="CA32">
            <v>9</v>
          </cell>
          <cell r="CC32">
            <v>115</v>
          </cell>
          <cell r="HE32">
            <v>6.4347826086956523</v>
          </cell>
        </row>
        <row r="33">
          <cell r="B33">
            <v>27.8</v>
          </cell>
          <cell r="C33">
            <v>27.2</v>
          </cell>
          <cell r="D33">
            <v>28</v>
          </cell>
          <cell r="E33">
            <v>29.2</v>
          </cell>
          <cell r="F33">
            <v>29.4</v>
          </cell>
          <cell r="G33">
            <v>26.4</v>
          </cell>
          <cell r="H33">
            <v>27.6</v>
          </cell>
          <cell r="I33">
            <v>28</v>
          </cell>
          <cell r="J33">
            <v>26.9</v>
          </cell>
          <cell r="K33">
            <v>26.7</v>
          </cell>
          <cell r="L33">
            <v>26.5</v>
          </cell>
          <cell r="M33">
            <v>26.3</v>
          </cell>
          <cell r="N33">
            <v>26.6</v>
          </cell>
          <cell r="O33">
            <v>26</v>
          </cell>
          <cell r="P33">
            <v>25.5</v>
          </cell>
          <cell r="Q33">
            <v>25.2</v>
          </cell>
          <cell r="R33">
            <v>26.4</v>
          </cell>
          <cell r="S33">
            <v>26.4</v>
          </cell>
          <cell r="T33">
            <v>23.6</v>
          </cell>
          <cell r="U33">
            <v>23.6</v>
          </cell>
          <cell r="V33">
            <v>25</v>
          </cell>
          <cell r="W33">
            <v>24.4</v>
          </cell>
          <cell r="X33">
            <v>23.6</v>
          </cell>
          <cell r="Y33">
            <v>24.4</v>
          </cell>
          <cell r="Z33">
            <v>29.8</v>
          </cell>
          <cell r="AA33">
            <v>23.7</v>
          </cell>
          <cell r="CA33">
            <v>15</v>
          </cell>
          <cell r="CC33">
            <v>100</v>
          </cell>
        </row>
        <row r="34">
          <cell r="B34">
            <v>24.9</v>
          </cell>
          <cell r="C34">
            <v>24</v>
          </cell>
          <cell r="D34">
            <v>25.4</v>
          </cell>
          <cell r="E34">
            <v>27.3</v>
          </cell>
          <cell r="F34">
            <v>28</v>
          </cell>
          <cell r="G34">
            <v>24.8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CA34">
            <v>11</v>
          </cell>
          <cell r="CC34">
            <v>110</v>
          </cell>
          <cell r="HE34">
            <v>7.0869565217391308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CA35">
            <v>0</v>
          </cell>
          <cell r="CC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CA36">
            <v>0</v>
          </cell>
          <cell r="CC36">
            <v>0</v>
          </cell>
          <cell r="HE36">
            <v>6.8260869565217392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Z37">
            <v>0</v>
          </cell>
          <cell r="BZ37">
            <v>0</v>
          </cell>
          <cell r="CA37">
            <v>0</v>
          </cell>
          <cell r="CC37">
            <v>0</v>
          </cell>
        </row>
        <row r="38">
          <cell r="HE38">
            <v>7.4782608695652177</v>
          </cell>
        </row>
        <row r="40">
          <cell r="HE40">
            <v>6.4347826086956523</v>
          </cell>
        </row>
        <row r="42">
          <cell r="HE42">
            <v>4.6086956521739131</v>
          </cell>
        </row>
        <row r="44">
          <cell r="HE44">
            <v>5.6956521739130439</v>
          </cell>
        </row>
        <row r="46">
          <cell r="HE46">
            <v>8.4347826086956523</v>
          </cell>
        </row>
        <row r="48">
          <cell r="HE48">
            <v>7.9565217391304346</v>
          </cell>
        </row>
        <row r="50">
          <cell r="HE50">
            <v>6</v>
          </cell>
        </row>
        <row r="52">
          <cell r="HE52">
            <v>3.5217391304347827</v>
          </cell>
        </row>
        <row r="54">
          <cell r="HE54">
            <v>8.2608695652173907</v>
          </cell>
        </row>
        <row r="56">
          <cell r="HE56">
            <v>5.8260869565217392</v>
          </cell>
        </row>
        <row r="58">
          <cell r="HE58">
            <v>9.5</v>
          </cell>
        </row>
        <row r="60">
          <cell r="HE60">
            <v>1.5217391304347827</v>
          </cell>
        </row>
        <row r="62">
          <cell r="HE62">
            <v>0</v>
          </cell>
        </row>
        <row r="64">
          <cell r="HE64">
            <v>0</v>
          </cell>
        </row>
        <row r="66">
          <cell r="HE66">
            <v>0</v>
          </cell>
        </row>
        <row r="76">
          <cell r="BN76">
            <v>28</v>
          </cell>
        </row>
        <row r="129">
          <cell r="BO129">
            <v>1011.3</v>
          </cell>
        </row>
        <row r="130">
          <cell r="BO130">
            <v>1011.3</v>
          </cell>
        </row>
        <row r="131">
          <cell r="BO131">
            <v>1011.2</v>
          </cell>
        </row>
        <row r="132">
          <cell r="BO132">
            <v>1011.4</v>
          </cell>
        </row>
        <row r="133">
          <cell r="BO133">
            <v>1012</v>
          </cell>
        </row>
        <row r="134">
          <cell r="BO134">
            <v>1010.5</v>
          </cell>
        </row>
        <row r="135">
          <cell r="BO135">
            <v>1010.8</v>
          </cell>
        </row>
        <row r="136">
          <cell r="BO136">
            <v>1011.6</v>
          </cell>
        </row>
        <row r="137">
          <cell r="BO137">
            <v>1011.4</v>
          </cell>
        </row>
        <row r="138">
          <cell r="BO138">
            <v>1011.3</v>
          </cell>
        </row>
        <row r="140">
          <cell r="BO140">
            <v>1011.5</v>
          </cell>
        </row>
        <row r="141">
          <cell r="BO141">
            <v>1011.2</v>
          </cell>
        </row>
        <row r="142">
          <cell r="BO142">
            <v>1013.1</v>
          </cell>
        </row>
        <row r="143">
          <cell r="BO143">
            <v>1012.4</v>
          </cell>
        </row>
        <row r="144">
          <cell r="BO144">
            <v>1012.6</v>
          </cell>
        </row>
        <row r="145">
          <cell r="BO145">
            <v>1012.1</v>
          </cell>
        </row>
        <row r="146">
          <cell r="BO146">
            <v>1011.1</v>
          </cell>
        </row>
        <row r="147">
          <cell r="BO147">
            <v>1010.7</v>
          </cell>
        </row>
        <row r="148">
          <cell r="BO148">
            <v>1010.8</v>
          </cell>
        </row>
        <row r="149">
          <cell r="BO149">
            <v>1010.2</v>
          </cell>
        </row>
        <row r="151">
          <cell r="BO151">
            <v>1010.3</v>
          </cell>
        </row>
        <row r="152">
          <cell r="BO152">
            <v>1011.7</v>
          </cell>
        </row>
        <row r="153">
          <cell r="BO153">
            <v>1012.9</v>
          </cell>
        </row>
        <row r="154">
          <cell r="BO154">
            <v>1012.1</v>
          </cell>
        </row>
        <row r="155">
          <cell r="BO155">
            <v>1010.3</v>
          </cell>
        </row>
        <row r="156">
          <cell r="BO156">
            <v>1010.2</v>
          </cell>
        </row>
        <row r="157">
          <cell r="BO157">
            <v>1010.8</v>
          </cell>
        </row>
        <row r="158">
          <cell r="BO158">
            <v>1010.6</v>
          </cell>
        </row>
        <row r="159">
          <cell r="BO159" t="e">
            <v>#N/A</v>
          </cell>
        </row>
        <row r="160">
          <cell r="BO160" t="e">
            <v>#N/A</v>
          </cell>
        </row>
        <row r="161">
          <cell r="BO161" t="e">
            <v>#N/A</v>
          </cell>
        </row>
      </sheetData>
      <sheetData sheetId="8"/>
      <sheetData sheetId="9">
        <row r="5">
          <cell r="W5">
            <v>0</v>
          </cell>
          <cell r="X5" t="str">
            <v>Cld dev unk</v>
          </cell>
        </row>
        <row r="6">
          <cell r="W6">
            <v>1</v>
          </cell>
          <cell r="X6" t="str">
            <v>Cld decr</v>
          </cell>
        </row>
        <row r="7">
          <cell r="W7">
            <v>2</v>
          </cell>
          <cell r="X7" t="str">
            <v>Cld unch</v>
          </cell>
        </row>
        <row r="8">
          <cell r="W8">
            <v>3</v>
          </cell>
          <cell r="X8" t="str">
            <v>Cld incr</v>
          </cell>
        </row>
        <row r="9">
          <cell r="W9">
            <v>4</v>
          </cell>
          <cell r="X9" t="str">
            <v>Smoke</v>
          </cell>
        </row>
        <row r="10">
          <cell r="W10">
            <v>5</v>
          </cell>
          <cell r="X10" t="str">
            <v>haze</v>
          </cell>
        </row>
        <row r="11">
          <cell r="W11">
            <v>6</v>
          </cell>
          <cell r="X11" t="str">
            <v>Dust 06</v>
          </cell>
        </row>
        <row r="12">
          <cell r="W12">
            <v>7</v>
          </cell>
          <cell r="X12" t="str">
            <v>Dust 07 or Sand 07</v>
          </cell>
        </row>
        <row r="13">
          <cell r="W13">
            <v>8</v>
          </cell>
          <cell r="X13" t="str">
            <v>DW or SW</v>
          </cell>
        </row>
        <row r="14">
          <cell r="W14">
            <v>9</v>
          </cell>
          <cell r="X14" t="str">
            <v>DS 09 or SW 09</v>
          </cell>
        </row>
        <row r="15">
          <cell r="W15">
            <v>10</v>
          </cell>
          <cell r="X15" t="str">
            <v>Mist</v>
          </cell>
        </row>
        <row r="16">
          <cell r="W16">
            <v>11</v>
          </cell>
          <cell r="X16" t="str">
            <v>Shallow fog 11</v>
          </cell>
        </row>
        <row r="17">
          <cell r="W17">
            <v>12</v>
          </cell>
          <cell r="X17" t="str">
            <v>Shallow fog 12</v>
          </cell>
        </row>
        <row r="18">
          <cell r="W18">
            <v>13</v>
          </cell>
          <cell r="X18" t="str">
            <v xml:space="preserve">Lightning </v>
          </cell>
        </row>
        <row r="19">
          <cell r="W19">
            <v>14</v>
          </cell>
          <cell r="X19" t="str">
            <v>prec in sight 14</v>
          </cell>
        </row>
        <row r="20">
          <cell r="W20">
            <v>15</v>
          </cell>
          <cell r="X20" t="str">
            <v>prec in sight 15</v>
          </cell>
        </row>
        <row r="21">
          <cell r="W21">
            <v>16</v>
          </cell>
          <cell r="X21" t="str">
            <v>prec in sight 16</v>
          </cell>
        </row>
        <row r="22">
          <cell r="W22">
            <v>17</v>
          </cell>
          <cell r="X22" t="str">
            <v>TS no Prec</v>
          </cell>
        </row>
        <row r="23">
          <cell r="W23">
            <v>18</v>
          </cell>
          <cell r="X23" t="str">
            <v>Squalls</v>
          </cell>
        </row>
        <row r="24">
          <cell r="W24">
            <v>19</v>
          </cell>
          <cell r="X24" t="str">
            <v>Funnel cld</v>
          </cell>
        </row>
        <row r="25">
          <cell r="W25">
            <v>20</v>
          </cell>
          <cell r="X25" t="str">
            <v>Re DZ</v>
          </cell>
        </row>
        <row r="26">
          <cell r="W26">
            <v>21</v>
          </cell>
          <cell r="X26" t="str">
            <v>Re RA</v>
          </cell>
        </row>
        <row r="27">
          <cell r="W27">
            <v>22</v>
          </cell>
          <cell r="X27" t="str">
            <v>Re SW</v>
          </cell>
        </row>
        <row r="28">
          <cell r="W28">
            <v>23</v>
          </cell>
          <cell r="X28" t="str">
            <v>Re RA + SN</v>
          </cell>
        </row>
        <row r="29">
          <cell r="W29">
            <v>24</v>
          </cell>
          <cell r="X29" t="str">
            <v>Re freezing DZ/RA</v>
          </cell>
        </row>
        <row r="30">
          <cell r="W30">
            <v>25</v>
          </cell>
          <cell r="X30" t="str">
            <v>Re SH</v>
          </cell>
        </row>
        <row r="31">
          <cell r="W31">
            <v>26</v>
          </cell>
          <cell r="X31" t="str">
            <v>Re SNSW</v>
          </cell>
        </row>
        <row r="32">
          <cell r="W32">
            <v>27</v>
          </cell>
          <cell r="X32" t="str">
            <v>Re Hail</v>
          </cell>
        </row>
        <row r="33">
          <cell r="W33">
            <v>28</v>
          </cell>
          <cell r="X33" t="str">
            <v>Re Fog / ice fog</v>
          </cell>
        </row>
        <row r="34">
          <cell r="W34">
            <v>29</v>
          </cell>
          <cell r="X34" t="str">
            <v>Re TS</v>
          </cell>
        </row>
        <row r="35">
          <cell r="W35">
            <v>30</v>
          </cell>
          <cell r="X35" t="str">
            <v>SL/Mod DS or SS decr</v>
          </cell>
        </row>
        <row r="36">
          <cell r="W36">
            <v>31</v>
          </cell>
          <cell r="X36" t="str">
            <v>SL/Mod DS or SS unch</v>
          </cell>
        </row>
        <row r="37">
          <cell r="W37">
            <v>32</v>
          </cell>
          <cell r="X37" t="str">
            <v>SL/Mod DS or SS incr</v>
          </cell>
        </row>
        <row r="38">
          <cell r="W38">
            <v>33</v>
          </cell>
          <cell r="X38" t="str">
            <v>Sev DS or SS unch</v>
          </cell>
        </row>
        <row r="39">
          <cell r="W39">
            <v>34</v>
          </cell>
          <cell r="X39" t="str">
            <v>Sev DS or SS decr</v>
          </cell>
        </row>
        <row r="40">
          <cell r="W40">
            <v>35</v>
          </cell>
          <cell r="X40" t="str">
            <v>Sev DS or SS incr</v>
          </cell>
        </row>
        <row r="41">
          <cell r="W41">
            <v>36</v>
          </cell>
          <cell r="X41" t="str">
            <v>SL/Mod driffting SN Low</v>
          </cell>
        </row>
        <row r="42">
          <cell r="W42">
            <v>37</v>
          </cell>
          <cell r="X42" t="str">
            <v>SL/Mod driffting SN high</v>
          </cell>
        </row>
        <row r="43">
          <cell r="W43">
            <v>38</v>
          </cell>
          <cell r="X43" t="str">
            <v>SL/Mod blowing SN</v>
          </cell>
        </row>
        <row r="44">
          <cell r="W44">
            <v>39</v>
          </cell>
          <cell r="X44" t="str">
            <v>Heavy blowing SN</v>
          </cell>
        </row>
        <row r="45">
          <cell r="W45">
            <v>40</v>
          </cell>
          <cell r="X45" t="str">
            <v>Fog at dist</v>
          </cell>
        </row>
        <row r="46">
          <cell r="W46">
            <v>41</v>
          </cell>
          <cell r="X46" t="str">
            <v>Fog at patches</v>
          </cell>
        </row>
        <row r="47">
          <cell r="W47">
            <v>42</v>
          </cell>
          <cell r="X47" t="str">
            <v>Fog SV thinner</v>
          </cell>
        </row>
        <row r="48">
          <cell r="W48">
            <v>43</v>
          </cell>
          <cell r="X48" t="str">
            <v>Fog S inv thinner</v>
          </cell>
        </row>
        <row r="49">
          <cell r="W49">
            <v>44</v>
          </cell>
          <cell r="X49" t="str">
            <v xml:space="preserve">Fog SV unch </v>
          </cell>
        </row>
        <row r="50">
          <cell r="W50">
            <v>45</v>
          </cell>
          <cell r="X50" t="str">
            <v>Fog S inv unch</v>
          </cell>
        </row>
        <row r="51">
          <cell r="W51">
            <v>46</v>
          </cell>
          <cell r="X51" t="str">
            <v>Fog SV thicker</v>
          </cell>
        </row>
        <row r="52">
          <cell r="W52">
            <v>47</v>
          </cell>
          <cell r="X52" t="str">
            <v>Fog S inv thicker</v>
          </cell>
        </row>
        <row r="53">
          <cell r="W53">
            <v>48</v>
          </cell>
          <cell r="X53" t="str">
            <v>Fog SV dep rime</v>
          </cell>
        </row>
        <row r="54">
          <cell r="W54">
            <v>49</v>
          </cell>
          <cell r="X54" t="str">
            <v>Fog S inv dep rime</v>
          </cell>
        </row>
        <row r="55">
          <cell r="W55">
            <v>50</v>
          </cell>
          <cell r="X55" t="str">
            <v>Inter SL DZ</v>
          </cell>
        </row>
        <row r="56">
          <cell r="W56">
            <v>51</v>
          </cell>
          <cell r="X56" t="str">
            <v>Cns SL DZ</v>
          </cell>
        </row>
        <row r="57">
          <cell r="W57">
            <v>52</v>
          </cell>
          <cell r="X57" t="str">
            <v>Inter Mod DZ</v>
          </cell>
        </row>
        <row r="58">
          <cell r="W58">
            <v>53</v>
          </cell>
          <cell r="X58" t="str">
            <v>Cns Mod DZ</v>
          </cell>
        </row>
        <row r="59">
          <cell r="W59">
            <v>54</v>
          </cell>
          <cell r="X59" t="str">
            <v>Inter Dence DZ</v>
          </cell>
        </row>
        <row r="60">
          <cell r="W60">
            <v>55</v>
          </cell>
          <cell r="X60" t="str">
            <v>Cns Dence DZ</v>
          </cell>
        </row>
        <row r="61">
          <cell r="W61">
            <v>56</v>
          </cell>
          <cell r="X61" t="str">
            <v>SL DZ Freezing</v>
          </cell>
        </row>
        <row r="62">
          <cell r="W62">
            <v>57</v>
          </cell>
          <cell r="X62" t="str">
            <v>Mod/Dence DZ Freezing</v>
          </cell>
        </row>
        <row r="63">
          <cell r="W63">
            <v>58</v>
          </cell>
          <cell r="X63" t="str">
            <v>SL Dz and RA</v>
          </cell>
        </row>
        <row r="64">
          <cell r="W64">
            <v>59</v>
          </cell>
          <cell r="X64" t="str">
            <v>Mod/Heavy DZ and RA</v>
          </cell>
        </row>
        <row r="65">
          <cell r="W65">
            <v>60</v>
          </cell>
          <cell r="X65" t="str">
            <v>Inter SL RA</v>
          </cell>
        </row>
        <row r="66">
          <cell r="W66">
            <v>61</v>
          </cell>
          <cell r="X66" t="str">
            <v>Cns SL RA</v>
          </cell>
        </row>
        <row r="67">
          <cell r="W67">
            <v>62</v>
          </cell>
          <cell r="X67" t="str">
            <v>Inter Mod RA</v>
          </cell>
        </row>
        <row r="68">
          <cell r="W68">
            <v>63</v>
          </cell>
          <cell r="X68" t="str">
            <v>Cns Mod RA</v>
          </cell>
        </row>
        <row r="69">
          <cell r="W69">
            <v>64</v>
          </cell>
          <cell r="X69" t="str">
            <v>Inter Heavy RA</v>
          </cell>
        </row>
        <row r="70">
          <cell r="W70">
            <v>65</v>
          </cell>
          <cell r="X70" t="str">
            <v>Cns Heavy RA</v>
          </cell>
        </row>
        <row r="71">
          <cell r="W71">
            <v>66</v>
          </cell>
          <cell r="X71" t="str">
            <v>SL RA freezing</v>
          </cell>
        </row>
        <row r="72">
          <cell r="W72">
            <v>67</v>
          </cell>
          <cell r="X72" t="str">
            <v>Mod/Heavy RA Freezing</v>
          </cell>
        </row>
        <row r="73">
          <cell r="W73">
            <v>68</v>
          </cell>
          <cell r="X73" t="str">
            <v>SL RA and SN</v>
          </cell>
        </row>
        <row r="74">
          <cell r="W74">
            <v>69</v>
          </cell>
          <cell r="X74" t="str">
            <v>Mod/Heavy RA and SN</v>
          </cell>
        </row>
        <row r="75">
          <cell r="W75">
            <v>70</v>
          </cell>
          <cell r="X75" t="str">
            <v>Inter SL SN flakes</v>
          </cell>
        </row>
        <row r="76">
          <cell r="W76">
            <v>71</v>
          </cell>
          <cell r="X76" t="str">
            <v>Cns SL SN flakes</v>
          </cell>
        </row>
        <row r="77">
          <cell r="W77">
            <v>72</v>
          </cell>
          <cell r="X77" t="str">
            <v>Inter Mod SN flakes</v>
          </cell>
        </row>
        <row r="78">
          <cell r="W78">
            <v>73</v>
          </cell>
          <cell r="X78" t="str">
            <v>Cns Mod SN flakes</v>
          </cell>
        </row>
        <row r="79">
          <cell r="W79">
            <v>74</v>
          </cell>
          <cell r="X79" t="str">
            <v>Inter Heavy SN flakes</v>
          </cell>
        </row>
        <row r="80">
          <cell r="W80">
            <v>75</v>
          </cell>
          <cell r="X80" t="str">
            <v>Cns Heavy SN flakes</v>
          </cell>
        </row>
        <row r="81">
          <cell r="W81">
            <v>76</v>
          </cell>
          <cell r="X81" t="str">
            <v>Diamond dust fog/no fog</v>
          </cell>
        </row>
        <row r="82">
          <cell r="W82">
            <v>77</v>
          </cell>
          <cell r="X82" t="str">
            <v xml:space="preserve">SN Grains fog/SN Crystal </v>
          </cell>
        </row>
        <row r="83">
          <cell r="W83">
            <v>78</v>
          </cell>
          <cell r="X83" t="str">
            <v>SN Crystal fog/ no fog</v>
          </cell>
        </row>
        <row r="84">
          <cell r="W84">
            <v>79</v>
          </cell>
          <cell r="X84" t="str">
            <v>Ice pellets</v>
          </cell>
        </row>
        <row r="85">
          <cell r="W85">
            <v>80</v>
          </cell>
          <cell r="X85" t="str">
            <v>SL SH</v>
          </cell>
        </row>
        <row r="86">
          <cell r="W86">
            <v>81</v>
          </cell>
          <cell r="X86" t="str">
            <v>Mod/Heavy SH</v>
          </cell>
        </row>
        <row r="87">
          <cell r="W87">
            <v>82</v>
          </cell>
          <cell r="X87" t="str">
            <v>Violent SH</v>
          </cell>
        </row>
        <row r="88">
          <cell r="W88">
            <v>83</v>
          </cell>
          <cell r="X88" t="str">
            <v>SL RA SN SH</v>
          </cell>
        </row>
        <row r="89">
          <cell r="W89">
            <v>84</v>
          </cell>
          <cell r="X89" t="str">
            <v xml:space="preserve">Mod/Heavy SH + SN </v>
          </cell>
        </row>
        <row r="90">
          <cell r="W90">
            <v>85</v>
          </cell>
          <cell r="X90" t="str">
            <v>SL SN SH 85</v>
          </cell>
        </row>
        <row r="91">
          <cell r="W91">
            <v>86</v>
          </cell>
          <cell r="X91" t="str">
            <v xml:space="preserve">Mod/Heavy SN SH </v>
          </cell>
        </row>
        <row r="92">
          <cell r="W92">
            <v>87</v>
          </cell>
          <cell r="X92" t="str">
            <v>SL SN SH 87</v>
          </cell>
        </row>
        <row r="93">
          <cell r="W93">
            <v>88</v>
          </cell>
          <cell r="X93" t="str">
            <v>SL SN SH 88</v>
          </cell>
        </row>
        <row r="94">
          <cell r="W94">
            <v>89</v>
          </cell>
          <cell r="X94" t="str">
            <v>SL hail SH</v>
          </cell>
        </row>
        <row r="95">
          <cell r="W95">
            <v>90</v>
          </cell>
          <cell r="X95" t="str">
            <v>Mod/Heavy hail</v>
          </cell>
        </row>
        <row r="96">
          <cell r="W96">
            <v>91</v>
          </cell>
          <cell r="X96" t="str">
            <v>SL RA re TS</v>
          </cell>
        </row>
        <row r="97">
          <cell r="W97">
            <v>92</v>
          </cell>
          <cell r="X97" t="str">
            <v>Mod/Heavy RA re TS</v>
          </cell>
        </row>
        <row r="98">
          <cell r="W98">
            <v>93</v>
          </cell>
          <cell r="X98" t="str">
            <v>SL SN or RA+SN or hail re TS</v>
          </cell>
        </row>
        <row r="99">
          <cell r="W99">
            <v>94</v>
          </cell>
          <cell r="X99" t="str">
            <v>Mod/Heavy SN or RA+SN or hail re TS</v>
          </cell>
        </row>
        <row r="100">
          <cell r="W100">
            <v>95</v>
          </cell>
          <cell r="X100" t="str">
            <v>SL/Mod TS no hail</v>
          </cell>
        </row>
        <row r="101">
          <cell r="W101">
            <v>96</v>
          </cell>
          <cell r="X101" t="str">
            <v>SL/Mod TS + hail</v>
          </cell>
        </row>
        <row r="102">
          <cell r="W102">
            <v>97</v>
          </cell>
          <cell r="X102" t="str">
            <v>Heavy TS no hail</v>
          </cell>
        </row>
        <row r="103">
          <cell r="W103">
            <v>98</v>
          </cell>
          <cell r="X103" t="str">
            <v>TS + DS/SS</v>
          </cell>
        </row>
        <row r="104">
          <cell r="W104">
            <v>99</v>
          </cell>
          <cell r="X104" t="str">
            <v>Heavy TS + hail</v>
          </cell>
        </row>
      </sheetData>
      <sheetData sheetId="10"/>
      <sheetData sheetId="11">
        <row r="5">
          <cell r="AH5" t="str">
            <v>02</v>
          </cell>
        </row>
        <row r="6">
          <cell r="AH6" t="str">
            <v>02</v>
          </cell>
        </row>
        <row r="7">
          <cell r="AH7" t="str">
            <v>02</v>
          </cell>
        </row>
        <row r="8">
          <cell r="AH8" t="str">
            <v>03</v>
          </cell>
        </row>
        <row r="9">
          <cell r="AH9" t="str">
            <v>02</v>
          </cell>
        </row>
        <row r="10">
          <cell r="AH10" t="str">
            <v>02</v>
          </cell>
        </row>
        <row r="11">
          <cell r="AH11" t="str">
            <v>02</v>
          </cell>
        </row>
        <row r="12">
          <cell r="AH12" t="str">
            <v>02</v>
          </cell>
        </row>
        <row r="13">
          <cell r="AH13" t="str">
            <v>01</v>
          </cell>
        </row>
        <row r="14">
          <cell r="AH14" t="str">
            <v>02</v>
          </cell>
        </row>
        <row r="15">
          <cell r="AH15" t="str">
            <v>01</v>
          </cell>
        </row>
        <row r="16">
          <cell r="AH16" t="str">
            <v>02</v>
          </cell>
        </row>
        <row r="17">
          <cell r="AH17" t="str">
            <v>03</v>
          </cell>
        </row>
        <row r="18">
          <cell r="AH18" t="str">
            <v>02</v>
          </cell>
        </row>
        <row r="19">
          <cell r="AH19" t="str">
            <v>03</v>
          </cell>
        </row>
        <row r="20">
          <cell r="AH20">
            <v>21</v>
          </cell>
        </row>
        <row r="21">
          <cell r="AH21">
            <v>62</v>
          </cell>
        </row>
        <row r="22">
          <cell r="AH22">
            <v>63</v>
          </cell>
        </row>
        <row r="23">
          <cell r="AH23" t="str">
            <v>092</v>
          </cell>
        </row>
        <row r="24">
          <cell r="AH24">
            <v>91</v>
          </cell>
        </row>
        <row r="25">
          <cell r="AH25">
            <v>60</v>
          </cell>
        </row>
        <row r="26">
          <cell r="AH26">
            <v>61</v>
          </cell>
        </row>
        <row r="27">
          <cell r="AH27">
            <v>21</v>
          </cell>
        </row>
        <row r="28">
          <cell r="AH28" t="str">
            <v>03</v>
          </cell>
        </row>
        <row r="29">
          <cell r="AH29" t="str">
            <v>02</v>
          </cell>
        </row>
        <row r="30">
          <cell r="AH30" t="str">
            <v>03</v>
          </cell>
        </row>
        <row r="31">
          <cell r="AH31" t="str">
            <v>02</v>
          </cell>
        </row>
        <row r="32">
          <cell r="AH32" t="str">
            <v>02</v>
          </cell>
        </row>
        <row r="33">
          <cell r="AH33" t="str">
            <v>03</v>
          </cell>
        </row>
        <row r="34">
          <cell r="AH34">
            <v>60</v>
          </cell>
        </row>
        <row r="35">
          <cell r="AH35">
            <v>21</v>
          </cell>
        </row>
        <row r="36">
          <cell r="AH36" t="str">
            <v>01</v>
          </cell>
        </row>
        <row r="37">
          <cell r="AH37" t="str">
            <v>01</v>
          </cell>
        </row>
        <row r="38">
          <cell r="AH38" t="str">
            <v>01</v>
          </cell>
        </row>
        <row r="39">
          <cell r="AH39" t="str">
            <v>01</v>
          </cell>
        </row>
        <row r="40">
          <cell r="AH40" t="str">
            <v>01</v>
          </cell>
        </row>
        <row r="41">
          <cell r="AH41" t="str">
            <v>02</v>
          </cell>
        </row>
        <row r="42">
          <cell r="AH42">
            <v>21</v>
          </cell>
        </row>
        <row r="43">
          <cell r="AH43" t="str">
            <v>02</v>
          </cell>
        </row>
        <row r="44">
          <cell r="AH44" t="str">
            <v>02</v>
          </cell>
        </row>
        <row r="45">
          <cell r="AH45">
            <v>21</v>
          </cell>
        </row>
        <row r="46">
          <cell r="AH46" t="str">
            <v>02</v>
          </cell>
        </row>
        <row r="47">
          <cell r="AH47">
            <v>21</v>
          </cell>
        </row>
        <row r="48">
          <cell r="AH48" t="str">
            <v>01</v>
          </cell>
        </row>
        <row r="49">
          <cell r="AH49" t="str">
            <v>02</v>
          </cell>
        </row>
        <row r="50">
          <cell r="AH50" t="str">
            <v>02</v>
          </cell>
        </row>
        <row r="51">
          <cell r="AH51" t="str">
            <v>02</v>
          </cell>
        </row>
        <row r="52">
          <cell r="AH52" t="str">
            <v>02</v>
          </cell>
        </row>
        <row r="53">
          <cell r="AH53">
            <v>21</v>
          </cell>
        </row>
        <row r="54">
          <cell r="AH54" t="str">
            <v>02</v>
          </cell>
        </row>
        <row r="55">
          <cell r="AH55" t="str">
            <v>02</v>
          </cell>
        </row>
        <row r="56">
          <cell r="AH56">
            <v>21</v>
          </cell>
        </row>
        <row r="57">
          <cell r="AH57" t="str">
            <v>01</v>
          </cell>
        </row>
        <row r="58">
          <cell r="AH58" t="str">
            <v>02</v>
          </cell>
        </row>
        <row r="59">
          <cell r="AH59" t="str">
            <v>01</v>
          </cell>
        </row>
        <row r="60">
          <cell r="AH60" t="str">
            <v>02</v>
          </cell>
        </row>
        <row r="61">
          <cell r="AH61" t="str">
            <v>02</v>
          </cell>
        </row>
        <row r="62">
          <cell r="AH62" t="str">
            <v>02</v>
          </cell>
        </row>
        <row r="63">
          <cell r="AH63" t="str">
            <v>02</v>
          </cell>
        </row>
        <row r="64">
          <cell r="AH64" t="str">
            <v>02</v>
          </cell>
        </row>
        <row r="65">
          <cell r="AH65" t="str">
            <v>02</v>
          </cell>
        </row>
        <row r="66">
          <cell r="AH66" t="str">
            <v>02</v>
          </cell>
        </row>
        <row r="67">
          <cell r="AH67" t="str">
            <v>02</v>
          </cell>
        </row>
        <row r="68">
          <cell r="AH68" t="str">
            <v>02</v>
          </cell>
        </row>
        <row r="69">
          <cell r="AH69" t="str">
            <v>02</v>
          </cell>
        </row>
        <row r="70">
          <cell r="AH70" t="str">
            <v>02</v>
          </cell>
        </row>
        <row r="71">
          <cell r="AH71">
            <v>91</v>
          </cell>
        </row>
        <row r="72">
          <cell r="AH72">
            <v>13</v>
          </cell>
        </row>
        <row r="73">
          <cell r="AH73">
            <v>17</v>
          </cell>
        </row>
        <row r="74">
          <cell r="AH74">
            <v>91</v>
          </cell>
        </row>
        <row r="75">
          <cell r="AH75">
            <v>21</v>
          </cell>
        </row>
        <row r="76">
          <cell r="AH76" t="str">
            <v>02</v>
          </cell>
        </row>
        <row r="77">
          <cell r="AH77" t="str">
            <v>02</v>
          </cell>
        </row>
        <row r="78">
          <cell r="AH78" t="str">
            <v>02</v>
          </cell>
        </row>
        <row r="79">
          <cell r="AH79">
            <v>21</v>
          </cell>
        </row>
        <row r="80">
          <cell r="AH80">
            <v>21</v>
          </cell>
        </row>
        <row r="81">
          <cell r="AH81" t="str">
            <v>02</v>
          </cell>
        </row>
        <row r="82">
          <cell r="AH82" t="str">
            <v>02</v>
          </cell>
        </row>
        <row r="83">
          <cell r="AH83">
            <v>21</v>
          </cell>
        </row>
        <row r="84">
          <cell r="AH84" t="str">
            <v>02</v>
          </cell>
        </row>
        <row r="85">
          <cell r="AH85" t="str">
            <v>02</v>
          </cell>
        </row>
        <row r="86">
          <cell r="AH86" t="str">
            <v>02</v>
          </cell>
        </row>
        <row r="87">
          <cell r="AH87" t="str">
            <v>01</v>
          </cell>
        </row>
        <row r="88">
          <cell r="AH88" t="str">
            <v>02</v>
          </cell>
        </row>
        <row r="89">
          <cell r="AH89" t="str">
            <v>02</v>
          </cell>
        </row>
        <row r="90">
          <cell r="AH90" t="str">
            <v>02</v>
          </cell>
        </row>
        <row r="91">
          <cell r="AH91" t="str">
            <v>02</v>
          </cell>
        </row>
        <row r="92">
          <cell r="AH92" t="str">
            <v>02</v>
          </cell>
        </row>
        <row r="93">
          <cell r="AH93" t="str">
            <v>02</v>
          </cell>
        </row>
        <row r="94">
          <cell r="AH94" t="str">
            <v>02</v>
          </cell>
        </row>
        <row r="95">
          <cell r="AH95">
            <v>21</v>
          </cell>
        </row>
        <row r="96">
          <cell r="AH96" t="str">
            <v>02</v>
          </cell>
        </row>
        <row r="97">
          <cell r="AH97" t="str">
            <v>01</v>
          </cell>
        </row>
        <row r="98">
          <cell r="AH98" t="str">
            <v>01</v>
          </cell>
        </row>
        <row r="99">
          <cell r="AH99" t="str">
            <v>02</v>
          </cell>
        </row>
        <row r="100">
          <cell r="AH100" t="str">
            <v>03</v>
          </cell>
        </row>
        <row r="101">
          <cell r="AH101" t="str">
            <v>02</v>
          </cell>
        </row>
        <row r="102">
          <cell r="AH102" t="str">
            <v>03</v>
          </cell>
        </row>
        <row r="103">
          <cell r="AH103" t="str">
            <v>02</v>
          </cell>
        </row>
        <row r="104">
          <cell r="AH104" t="str">
            <v>02</v>
          </cell>
        </row>
        <row r="105">
          <cell r="AH105">
            <v>60</v>
          </cell>
        </row>
        <row r="106">
          <cell r="AH106">
            <v>21</v>
          </cell>
        </row>
        <row r="107">
          <cell r="AH107">
            <v>21</v>
          </cell>
        </row>
        <row r="108">
          <cell r="AH108">
            <v>21</v>
          </cell>
        </row>
        <row r="109">
          <cell r="AH109">
            <v>21</v>
          </cell>
        </row>
        <row r="110">
          <cell r="AH110" t="str">
            <v>02</v>
          </cell>
        </row>
        <row r="111">
          <cell r="AH111" t="str">
            <v>02</v>
          </cell>
        </row>
        <row r="112">
          <cell r="AH112" t="str">
            <v>02</v>
          </cell>
        </row>
        <row r="113">
          <cell r="AH113" t="str">
            <v>02</v>
          </cell>
        </row>
        <row r="114">
          <cell r="AH114" t="str">
            <v>02</v>
          </cell>
        </row>
        <row r="115">
          <cell r="AH115" t="str">
            <v>01</v>
          </cell>
        </row>
        <row r="116">
          <cell r="AH116" t="str">
            <v>02</v>
          </cell>
        </row>
        <row r="117">
          <cell r="AH117" t="str">
            <v>02</v>
          </cell>
        </row>
        <row r="118">
          <cell r="AH118" t="str">
            <v>02</v>
          </cell>
        </row>
        <row r="119">
          <cell r="AH119" t="str">
            <v>02</v>
          </cell>
        </row>
        <row r="120">
          <cell r="AH120" t="str">
            <v>02</v>
          </cell>
        </row>
        <row r="121">
          <cell r="AH121" t="str">
            <v>02</v>
          </cell>
        </row>
        <row r="122">
          <cell r="AH122" t="str">
            <v>02</v>
          </cell>
        </row>
        <row r="123">
          <cell r="AH123" t="str">
            <v>02</v>
          </cell>
        </row>
        <row r="124">
          <cell r="AH124" t="str">
            <v>02</v>
          </cell>
        </row>
        <row r="125">
          <cell r="AH125" t="str">
            <v>02</v>
          </cell>
        </row>
        <row r="126">
          <cell r="AH126" t="str">
            <v>02</v>
          </cell>
        </row>
        <row r="127">
          <cell r="AH127" t="str">
            <v>02</v>
          </cell>
        </row>
        <row r="128">
          <cell r="AH128" t="str">
            <v>02</v>
          </cell>
        </row>
        <row r="129">
          <cell r="AH129" t="str">
            <v>01</v>
          </cell>
        </row>
        <row r="130">
          <cell r="AH130" t="str">
            <v>02</v>
          </cell>
        </row>
        <row r="131">
          <cell r="AH131" t="str">
            <v>02</v>
          </cell>
        </row>
        <row r="132">
          <cell r="AH132" t="str">
            <v>02</v>
          </cell>
        </row>
        <row r="133">
          <cell r="AH133" t="str">
            <v>01</v>
          </cell>
        </row>
        <row r="134">
          <cell r="AH134" t="str">
            <v>02</v>
          </cell>
        </row>
        <row r="135">
          <cell r="AH135" t="str">
            <v>02</v>
          </cell>
        </row>
        <row r="136">
          <cell r="AH136" t="str">
            <v>02</v>
          </cell>
        </row>
        <row r="137">
          <cell r="AH137" t="str">
            <v>02</v>
          </cell>
        </row>
        <row r="138">
          <cell r="AH138" t="str">
            <v>02</v>
          </cell>
        </row>
        <row r="139">
          <cell r="AH139" t="str">
            <v>02</v>
          </cell>
        </row>
        <row r="140">
          <cell r="AH140" t="str">
            <v>02</v>
          </cell>
        </row>
        <row r="141">
          <cell r="AH141" t="str">
            <v>02</v>
          </cell>
        </row>
        <row r="142">
          <cell r="AH142" t="str">
            <v>02</v>
          </cell>
        </row>
        <row r="143">
          <cell r="AH143" t="str">
            <v>03</v>
          </cell>
        </row>
        <row r="144">
          <cell r="AH144">
            <v>62</v>
          </cell>
        </row>
        <row r="145">
          <cell r="AH145">
            <v>29</v>
          </cell>
        </row>
        <row r="146">
          <cell r="AH146" t="str">
            <v>03</v>
          </cell>
        </row>
        <row r="147">
          <cell r="AH147">
            <v>62</v>
          </cell>
        </row>
        <row r="148">
          <cell r="AH148">
            <v>21</v>
          </cell>
        </row>
        <row r="149">
          <cell r="AH149">
            <v>21</v>
          </cell>
        </row>
        <row r="150">
          <cell r="AH150">
            <v>21</v>
          </cell>
        </row>
        <row r="151">
          <cell r="AH151">
            <v>21</v>
          </cell>
        </row>
        <row r="152">
          <cell r="AH152" t="str">
            <v>02</v>
          </cell>
        </row>
        <row r="153">
          <cell r="AH153">
            <v>95</v>
          </cell>
        </row>
        <row r="154">
          <cell r="AH154">
            <v>91</v>
          </cell>
        </row>
        <row r="155">
          <cell r="AH155">
            <v>21</v>
          </cell>
        </row>
        <row r="156">
          <cell r="AH156" t="str">
            <v>02</v>
          </cell>
        </row>
        <row r="157">
          <cell r="AH157">
            <v>91</v>
          </cell>
        </row>
        <row r="158">
          <cell r="AH158">
            <v>91</v>
          </cell>
        </row>
        <row r="159">
          <cell r="AH159">
            <v>91</v>
          </cell>
        </row>
        <row r="160">
          <cell r="AH160">
            <v>13</v>
          </cell>
        </row>
        <row r="161">
          <cell r="AH161">
            <v>13</v>
          </cell>
        </row>
        <row r="162">
          <cell r="AH162" t="str">
            <v>02</v>
          </cell>
        </row>
        <row r="163">
          <cell r="AH163" t="str">
            <v>01</v>
          </cell>
        </row>
        <row r="164">
          <cell r="AH164" t="str">
            <v>02</v>
          </cell>
        </row>
        <row r="165">
          <cell r="AH165" t="str">
            <v>03</v>
          </cell>
        </row>
        <row r="166">
          <cell r="AH166" t="str">
            <v>03</v>
          </cell>
        </row>
        <row r="167">
          <cell r="AH167">
            <v>21</v>
          </cell>
        </row>
        <row r="168">
          <cell r="AH168">
            <v>17</v>
          </cell>
        </row>
        <row r="169">
          <cell r="AH169">
            <v>29</v>
          </cell>
        </row>
        <row r="170">
          <cell r="AH170">
            <v>21</v>
          </cell>
        </row>
        <row r="171">
          <cell r="AH171" t="str">
            <v>01</v>
          </cell>
        </row>
        <row r="172">
          <cell r="AH172" t="str">
            <v>03</v>
          </cell>
        </row>
        <row r="173">
          <cell r="AH173" t="str">
            <v>02</v>
          </cell>
        </row>
        <row r="174">
          <cell r="AH174" t="str">
            <v>02</v>
          </cell>
        </row>
        <row r="175">
          <cell r="AH175" t="str">
            <v>02</v>
          </cell>
        </row>
        <row r="176">
          <cell r="AH176" t="str">
            <v>02</v>
          </cell>
        </row>
        <row r="177">
          <cell r="AH177" t="str">
            <v>01</v>
          </cell>
        </row>
        <row r="178">
          <cell r="AH178" t="str">
            <v>02</v>
          </cell>
        </row>
        <row r="179">
          <cell r="AH179" t="str">
            <v>02</v>
          </cell>
        </row>
        <row r="180">
          <cell r="AH180" t="str">
            <v>01</v>
          </cell>
        </row>
        <row r="181">
          <cell r="AH181" t="str">
            <v>02</v>
          </cell>
        </row>
        <row r="182">
          <cell r="AH182" t="str">
            <v>02</v>
          </cell>
        </row>
        <row r="183">
          <cell r="AH183" t="str">
            <v>02</v>
          </cell>
        </row>
        <row r="184">
          <cell r="AH184" t="str">
            <v>02</v>
          </cell>
        </row>
        <row r="185">
          <cell r="AH185" t="str">
            <v>02</v>
          </cell>
        </row>
        <row r="186">
          <cell r="AH186" t="str">
            <v>02</v>
          </cell>
        </row>
        <row r="187">
          <cell r="AH187">
            <v>21</v>
          </cell>
        </row>
        <row r="188">
          <cell r="AH188">
            <v>29</v>
          </cell>
        </row>
        <row r="189">
          <cell r="AH189">
            <v>92</v>
          </cell>
        </row>
        <row r="190">
          <cell r="AH190">
            <v>13</v>
          </cell>
        </row>
        <row r="191">
          <cell r="AH191">
            <v>13</v>
          </cell>
        </row>
        <row r="192">
          <cell r="AH192">
            <v>13</v>
          </cell>
        </row>
        <row r="193">
          <cell r="AH193">
            <v>91</v>
          </cell>
        </row>
        <row r="194">
          <cell r="AH194">
            <v>21</v>
          </cell>
        </row>
        <row r="195">
          <cell r="AH195" t="str">
            <v>02</v>
          </cell>
        </row>
        <row r="196">
          <cell r="AH196" t="str">
            <v>02</v>
          </cell>
        </row>
        <row r="197">
          <cell r="AH197">
            <v>21</v>
          </cell>
        </row>
        <row r="198">
          <cell r="AH198">
            <v>60</v>
          </cell>
        </row>
        <row r="199">
          <cell r="AH199">
            <v>95</v>
          </cell>
        </row>
        <row r="200">
          <cell r="AH200">
            <v>60</v>
          </cell>
        </row>
        <row r="201">
          <cell r="AH201">
            <v>61</v>
          </cell>
        </row>
        <row r="202">
          <cell r="AH202">
            <v>61</v>
          </cell>
        </row>
        <row r="203">
          <cell r="AH203">
            <v>61</v>
          </cell>
        </row>
        <row r="204">
          <cell r="AH204">
            <v>61</v>
          </cell>
        </row>
        <row r="205">
          <cell r="AH205">
            <v>91</v>
          </cell>
        </row>
        <row r="206">
          <cell r="AH206">
            <v>21</v>
          </cell>
        </row>
        <row r="207">
          <cell r="AH207">
            <v>60</v>
          </cell>
        </row>
        <row r="208">
          <cell r="AH208">
            <v>60</v>
          </cell>
        </row>
        <row r="209">
          <cell r="AH209">
            <v>21</v>
          </cell>
        </row>
        <row r="210">
          <cell r="AH210">
            <v>60</v>
          </cell>
        </row>
        <row r="211">
          <cell r="AH211">
            <v>21</v>
          </cell>
        </row>
        <row r="212">
          <cell r="AH212">
            <v>60</v>
          </cell>
        </row>
        <row r="213">
          <cell r="AH213">
            <v>61</v>
          </cell>
        </row>
        <row r="214">
          <cell r="AH214">
            <v>61</v>
          </cell>
        </row>
        <row r="215">
          <cell r="AH215">
            <v>21</v>
          </cell>
        </row>
        <row r="216">
          <cell r="AH216" t="str">
            <v>02</v>
          </cell>
        </row>
        <row r="217">
          <cell r="AH217" t="str">
            <v>02</v>
          </cell>
        </row>
        <row r="218">
          <cell r="AH218">
            <v>60</v>
          </cell>
        </row>
        <row r="219">
          <cell r="AH219">
            <v>21</v>
          </cell>
        </row>
        <row r="220">
          <cell r="AH220">
            <v>60</v>
          </cell>
        </row>
        <row r="221">
          <cell r="AH221">
            <v>60</v>
          </cell>
        </row>
        <row r="222">
          <cell r="AH222">
            <v>21</v>
          </cell>
        </row>
        <row r="223">
          <cell r="AH223" t="str">
            <v>02</v>
          </cell>
        </row>
        <row r="224">
          <cell r="AH224" t="str">
            <v>01</v>
          </cell>
        </row>
        <row r="225">
          <cell r="AH225" t="str">
            <v>02</v>
          </cell>
        </row>
        <row r="226">
          <cell r="AH226" t="str">
            <v>03</v>
          </cell>
        </row>
        <row r="227">
          <cell r="AH227" t="str">
            <v>02</v>
          </cell>
        </row>
        <row r="228">
          <cell r="AH228" t="str">
            <v>03</v>
          </cell>
        </row>
        <row r="229">
          <cell r="AH229" t="str">
            <v>02</v>
          </cell>
        </row>
        <row r="230">
          <cell r="AH230" t="str">
            <v>02</v>
          </cell>
        </row>
        <row r="231">
          <cell r="AH231" t="str">
            <v>02</v>
          </cell>
        </row>
        <row r="232">
          <cell r="AH232" t="str">
            <v>02</v>
          </cell>
        </row>
        <row r="233">
          <cell r="AH233" t="str">
            <v>02</v>
          </cell>
        </row>
        <row r="234">
          <cell r="AH234" t="str">
            <v>02</v>
          </cell>
        </row>
        <row r="235">
          <cell r="AH235" t="str">
            <v>02</v>
          </cell>
        </row>
        <row r="236">
          <cell r="AH236" t="str">
            <v>02</v>
          </cell>
        </row>
        <row r="237">
          <cell r="AH237" t="str">
            <v>02</v>
          </cell>
        </row>
        <row r="238">
          <cell r="AH238" t="str">
            <v>01</v>
          </cell>
        </row>
        <row r="239">
          <cell r="AH239" t="str">
            <v>02</v>
          </cell>
        </row>
        <row r="240">
          <cell r="AH240" t="str">
            <v>02</v>
          </cell>
        </row>
        <row r="241">
          <cell r="AH241" t="str">
            <v>02</v>
          </cell>
        </row>
        <row r="242">
          <cell r="AH242" t="str">
            <v>01</v>
          </cell>
        </row>
        <row r="243">
          <cell r="AH243">
            <v>60</v>
          </cell>
        </row>
        <row r="244">
          <cell r="AH244">
            <v>21</v>
          </cell>
        </row>
        <row r="245">
          <cell r="AH245" t="str">
            <v>02</v>
          </cell>
        </row>
        <row r="246">
          <cell r="AH246" t="str">
            <v>02</v>
          </cell>
        </row>
        <row r="247">
          <cell r="AH247" t="str">
            <v>02</v>
          </cell>
        </row>
        <row r="248">
          <cell r="AH248" t="str">
            <v>02</v>
          </cell>
        </row>
        <row r="249">
          <cell r="AH249" t="str">
            <v>02</v>
          </cell>
        </row>
        <row r="250">
          <cell r="AH250" t="str">
            <v>01</v>
          </cell>
        </row>
        <row r="251">
          <cell r="AH251" t="str">
            <v>03</v>
          </cell>
        </row>
        <row r="252">
          <cell r="AH252" t="str">
            <v>02</v>
          </cell>
        </row>
        <row r="253">
          <cell r="AH253" t="str">
            <v>02</v>
          </cell>
        </row>
        <row r="254">
          <cell r="AH254" t="str">
            <v>02</v>
          </cell>
        </row>
        <row r="255">
          <cell r="AH255" t="str">
            <v>02</v>
          </cell>
        </row>
        <row r="256">
          <cell r="AH256" t="str">
            <v>02</v>
          </cell>
        </row>
        <row r="257">
          <cell r="AH257" t="str">
            <v>01</v>
          </cell>
        </row>
        <row r="258">
          <cell r="AH258" t="str">
            <v>02</v>
          </cell>
        </row>
        <row r="259">
          <cell r="AH259" t="str">
            <v>02</v>
          </cell>
        </row>
        <row r="260">
          <cell r="AH260" t="str">
            <v>02</v>
          </cell>
        </row>
        <row r="261">
          <cell r="AH261" t="str">
            <v>03</v>
          </cell>
        </row>
        <row r="262">
          <cell r="AH262" t="str">
            <v>02</v>
          </cell>
        </row>
        <row r="263">
          <cell r="AH263" t="str">
            <v>02</v>
          </cell>
        </row>
        <row r="264">
          <cell r="AH264" t="str">
            <v>02</v>
          </cell>
        </row>
        <row r="265">
          <cell r="AH265" t="str">
            <v>02</v>
          </cell>
        </row>
        <row r="266">
          <cell r="AH266">
            <v>21</v>
          </cell>
        </row>
        <row r="267">
          <cell r="AH267" t="str">
            <v>02</v>
          </cell>
        </row>
        <row r="268">
          <cell r="AH268">
            <v>60</v>
          </cell>
        </row>
        <row r="269">
          <cell r="AH269">
            <v>60</v>
          </cell>
        </row>
        <row r="270">
          <cell r="AH270">
            <v>60</v>
          </cell>
        </row>
        <row r="271">
          <cell r="AH271">
            <v>21</v>
          </cell>
        </row>
        <row r="272">
          <cell r="AH272">
            <v>60</v>
          </cell>
        </row>
        <row r="273">
          <cell r="AH273">
            <v>21</v>
          </cell>
        </row>
        <row r="274">
          <cell r="AH274">
            <v>14</v>
          </cell>
        </row>
        <row r="275">
          <cell r="AH275">
            <v>92</v>
          </cell>
        </row>
        <row r="276">
          <cell r="AH276">
            <v>92</v>
          </cell>
        </row>
        <row r="277">
          <cell r="AH277">
            <v>60</v>
          </cell>
        </row>
        <row r="278">
          <cell r="AH278">
            <v>21</v>
          </cell>
        </row>
        <row r="279">
          <cell r="AH279">
            <v>92</v>
          </cell>
        </row>
        <row r="280">
          <cell r="AH280">
            <v>60</v>
          </cell>
        </row>
        <row r="281">
          <cell r="AH281">
            <v>61</v>
          </cell>
        </row>
        <row r="282">
          <cell r="AH282">
            <v>21</v>
          </cell>
        </row>
        <row r="283">
          <cell r="AH283">
            <v>60</v>
          </cell>
        </row>
        <row r="284">
          <cell r="AH284">
            <v>61</v>
          </cell>
        </row>
        <row r="285">
          <cell r="AH285">
            <v>91</v>
          </cell>
        </row>
        <row r="286">
          <cell r="AH286">
            <v>91</v>
          </cell>
        </row>
        <row r="287">
          <cell r="AH287">
            <v>91</v>
          </cell>
        </row>
        <row r="288">
          <cell r="AH288">
            <v>13</v>
          </cell>
        </row>
        <row r="289">
          <cell r="AH289">
            <v>29</v>
          </cell>
        </row>
        <row r="290">
          <cell r="AH290">
            <v>29</v>
          </cell>
        </row>
        <row r="291">
          <cell r="AH291">
            <v>92</v>
          </cell>
        </row>
        <row r="292">
          <cell r="AH292">
            <v>60</v>
          </cell>
        </row>
        <row r="293">
          <cell r="AH293">
            <v>61</v>
          </cell>
        </row>
        <row r="294">
          <cell r="AH294">
            <v>61</v>
          </cell>
        </row>
        <row r="295">
          <cell r="AH295">
            <v>61</v>
          </cell>
        </row>
        <row r="296">
          <cell r="AH296">
            <v>61</v>
          </cell>
        </row>
        <row r="297">
          <cell r="AH297">
            <v>61</v>
          </cell>
        </row>
        <row r="298">
          <cell r="AH298">
            <v>21</v>
          </cell>
        </row>
        <row r="299">
          <cell r="AH299">
            <v>21</v>
          </cell>
        </row>
        <row r="300">
          <cell r="AH300">
            <v>60</v>
          </cell>
        </row>
        <row r="301">
          <cell r="AH301">
            <v>21</v>
          </cell>
        </row>
        <row r="302">
          <cell r="AH302" t="str">
            <v>02</v>
          </cell>
        </row>
        <row r="303">
          <cell r="AH303" t="str">
            <v>02</v>
          </cell>
        </row>
        <row r="304">
          <cell r="AH304" t="str">
            <v>02</v>
          </cell>
        </row>
        <row r="305">
          <cell r="AH305" t="str">
            <v>02</v>
          </cell>
        </row>
        <row r="306">
          <cell r="AH306" t="str">
            <v>02</v>
          </cell>
        </row>
        <row r="307">
          <cell r="AH307" t="str">
            <v>01</v>
          </cell>
        </row>
        <row r="308">
          <cell r="AH308" t="str">
            <v>01</v>
          </cell>
        </row>
        <row r="309">
          <cell r="AH309" t="str">
            <v>02</v>
          </cell>
        </row>
        <row r="310">
          <cell r="AH310">
            <v>60</v>
          </cell>
        </row>
        <row r="311">
          <cell r="AH311">
            <v>60</v>
          </cell>
        </row>
        <row r="312">
          <cell r="AH312">
            <v>60</v>
          </cell>
        </row>
        <row r="313">
          <cell r="AH313">
            <v>63</v>
          </cell>
        </row>
        <row r="314">
          <cell r="AH314">
            <v>21</v>
          </cell>
        </row>
        <row r="315">
          <cell r="AH315" t="str">
            <v>02</v>
          </cell>
        </row>
        <row r="316">
          <cell r="AH316" t="str">
            <v>01</v>
          </cell>
        </row>
        <row r="317">
          <cell r="AH317" t="str">
            <v>02</v>
          </cell>
        </row>
        <row r="318">
          <cell r="AH318" t="str">
            <v>01</v>
          </cell>
        </row>
        <row r="319">
          <cell r="AH319" t="str">
            <v>02</v>
          </cell>
        </row>
        <row r="320">
          <cell r="AH320" t="str">
            <v>02</v>
          </cell>
        </row>
        <row r="321">
          <cell r="AH321" t="str">
            <v>02</v>
          </cell>
        </row>
        <row r="322">
          <cell r="AH322" t="str">
            <v>02</v>
          </cell>
        </row>
        <row r="323">
          <cell r="AH323">
            <v>15</v>
          </cell>
        </row>
        <row r="324">
          <cell r="AH324">
            <v>15</v>
          </cell>
        </row>
        <row r="325">
          <cell r="AH325" t="str">
            <v>02</v>
          </cell>
        </row>
        <row r="326">
          <cell r="AH326" t="str">
            <v>02</v>
          </cell>
        </row>
        <row r="327">
          <cell r="AH327">
            <v>21</v>
          </cell>
        </row>
        <row r="328">
          <cell r="AH328" t="str">
            <v>02</v>
          </cell>
        </row>
        <row r="329">
          <cell r="AH329" t="str">
            <v>03</v>
          </cell>
        </row>
        <row r="330">
          <cell r="AH330" t="str">
            <v>01</v>
          </cell>
        </row>
        <row r="331">
          <cell r="AH331" t="str">
            <v>02</v>
          </cell>
        </row>
        <row r="340">
          <cell r="AH340">
            <v>60</v>
          </cell>
        </row>
        <row r="341">
          <cell r="AH341">
            <v>21</v>
          </cell>
        </row>
        <row r="342">
          <cell r="AH342">
            <v>62</v>
          </cell>
        </row>
        <row r="343">
          <cell r="AH343">
            <v>60</v>
          </cell>
        </row>
        <row r="344">
          <cell r="AH344">
            <v>60</v>
          </cell>
        </row>
        <row r="345">
          <cell r="AH345">
            <v>21</v>
          </cell>
        </row>
        <row r="346">
          <cell r="AH346">
            <v>60</v>
          </cell>
        </row>
        <row r="347">
          <cell r="AH347">
            <v>21</v>
          </cell>
        </row>
        <row r="348">
          <cell r="AH348" t="str">
            <v>02</v>
          </cell>
        </row>
        <row r="349">
          <cell r="AH349" t="str">
            <v>02</v>
          </cell>
        </row>
        <row r="350">
          <cell r="AH350" t="str">
            <v>02</v>
          </cell>
        </row>
        <row r="351">
          <cell r="AH351" t="str">
            <v>02</v>
          </cell>
        </row>
        <row r="352">
          <cell r="AH352" t="str">
            <v>02</v>
          </cell>
        </row>
        <row r="353">
          <cell r="AH353" t="str">
            <v>01</v>
          </cell>
        </row>
        <row r="354">
          <cell r="AH354" t="str">
            <v>02</v>
          </cell>
        </row>
        <row r="355">
          <cell r="AH355" t="str">
            <v>02</v>
          </cell>
        </row>
        <row r="356">
          <cell r="AH356">
            <v>21</v>
          </cell>
        </row>
        <row r="357">
          <cell r="AH357" t="str">
            <v>02</v>
          </cell>
        </row>
        <row r="358">
          <cell r="AH358">
            <v>21</v>
          </cell>
        </row>
        <row r="359">
          <cell r="AH359">
            <v>21</v>
          </cell>
        </row>
        <row r="360">
          <cell r="AH360" t="str">
            <v>02</v>
          </cell>
        </row>
        <row r="361">
          <cell r="AH361" t="str">
            <v>02</v>
          </cell>
        </row>
        <row r="362">
          <cell r="AH362" t="str">
            <v>02</v>
          </cell>
        </row>
        <row r="363">
          <cell r="AH363" t="str">
            <v>03</v>
          </cell>
        </row>
        <row r="364">
          <cell r="AH364" t="str">
            <v>03</v>
          </cell>
        </row>
        <row r="365">
          <cell r="AH365" t="str">
            <v>03</v>
          </cell>
        </row>
        <row r="366">
          <cell r="AH366" t="str">
            <v>02</v>
          </cell>
        </row>
        <row r="367">
          <cell r="AH367" t="str">
            <v>02</v>
          </cell>
        </row>
        <row r="368">
          <cell r="AH368">
            <v>21</v>
          </cell>
        </row>
        <row r="369">
          <cell r="AH369" t="str">
            <v>01</v>
          </cell>
        </row>
        <row r="370">
          <cell r="AH370">
            <v>60</v>
          </cell>
        </row>
        <row r="371">
          <cell r="AH371">
            <v>21</v>
          </cell>
        </row>
        <row r="372">
          <cell r="AH372" t="str">
            <v>03</v>
          </cell>
        </row>
        <row r="373">
          <cell r="AH373" t="str">
            <v>01</v>
          </cell>
        </row>
        <row r="374">
          <cell r="AH374">
            <v>21</v>
          </cell>
        </row>
        <row r="375">
          <cell r="AH375">
            <v>21</v>
          </cell>
        </row>
        <row r="376">
          <cell r="AH376" t="str">
            <v>02</v>
          </cell>
        </row>
        <row r="377">
          <cell r="AH377" t="str">
            <v>02</v>
          </cell>
        </row>
        <row r="378">
          <cell r="AH378" t="str">
            <v>01</v>
          </cell>
        </row>
        <row r="379">
          <cell r="AH379" t="str">
            <v>02</v>
          </cell>
        </row>
        <row r="380">
          <cell r="AH380">
            <v>92</v>
          </cell>
        </row>
        <row r="381">
          <cell r="AH381">
            <v>92</v>
          </cell>
        </row>
        <row r="382">
          <cell r="AH382">
            <v>92</v>
          </cell>
        </row>
        <row r="383">
          <cell r="AH383">
            <v>60</v>
          </cell>
        </row>
        <row r="384">
          <cell r="AH384">
            <v>60</v>
          </cell>
        </row>
        <row r="385">
          <cell r="AH385">
            <v>21</v>
          </cell>
        </row>
        <row r="386">
          <cell r="AH386">
            <v>21</v>
          </cell>
        </row>
        <row r="387">
          <cell r="AH387">
            <v>21</v>
          </cell>
        </row>
        <row r="388">
          <cell r="AH388">
            <v>60</v>
          </cell>
        </row>
        <row r="389">
          <cell r="AH389">
            <v>60</v>
          </cell>
        </row>
        <row r="390">
          <cell r="AH390">
            <v>21</v>
          </cell>
        </row>
        <row r="391">
          <cell r="AH391" t="str">
            <v>02</v>
          </cell>
        </row>
        <row r="392">
          <cell r="AH392" t="str">
            <v>02</v>
          </cell>
        </row>
        <row r="393">
          <cell r="AH393">
            <v>62</v>
          </cell>
        </row>
        <row r="394">
          <cell r="AH394">
            <v>60</v>
          </cell>
        </row>
        <row r="395">
          <cell r="AH395">
            <v>21</v>
          </cell>
        </row>
        <row r="396">
          <cell r="AH396" t="str">
            <v>02</v>
          </cell>
        </row>
        <row r="397">
          <cell r="AH397">
            <v>60</v>
          </cell>
        </row>
        <row r="398">
          <cell r="AH398">
            <v>21</v>
          </cell>
        </row>
        <row r="399">
          <cell r="AH399" t="str">
            <v>02</v>
          </cell>
        </row>
        <row r="400">
          <cell r="AH400" t="str">
            <v>01</v>
          </cell>
        </row>
        <row r="401">
          <cell r="AH401" t="str">
            <v>02</v>
          </cell>
        </row>
        <row r="402">
          <cell r="AH402">
            <v>21</v>
          </cell>
        </row>
        <row r="403">
          <cell r="AH403" t="str">
            <v>02</v>
          </cell>
        </row>
        <row r="404">
          <cell r="AH404">
            <v>21</v>
          </cell>
        </row>
        <row r="405">
          <cell r="AH405">
            <v>21</v>
          </cell>
        </row>
        <row r="406">
          <cell r="AH406" t="str">
            <v>01</v>
          </cell>
        </row>
        <row r="407">
          <cell r="AH407" t="str">
            <v>02</v>
          </cell>
        </row>
        <row r="408">
          <cell r="AH408">
            <v>21</v>
          </cell>
        </row>
        <row r="409">
          <cell r="AH409" t="str">
            <v>02</v>
          </cell>
        </row>
        <row r="410">
          <cell r="AH410" t="str">
            <v>02</v>
          </cell>
        </row>
        <row r="411">
          <cell r="AH411" t="str">
            <v>03</v>
          </cell>
        </row>
        <row r="412">
          <cell r="AH412" t="str">
            <v>02</v>
          </cell>
        </row>
        <row r="413">
          <cell r="AH413" t="str">
            <v>02</v>
          </cell>
        </row>
        <row r="414">
          <cell r="AH414" t="str">
            <v>01</v>
          </cell>
        </row>
        <row r="415">
          <cell r="AH415" t="str">
            <v>02</v>
          </cell>
        </row>
        <row r="416">
          <cell r="AH416" t="str">
            <v>03</v>
          </cell>
        </row>
        <row r="417">
          <cell r="AH417" t="str">
            <v>01</v>
          </cell>
        </row>
        <row r="418">
          <cell r="AH418" t="str">
            <v>01</v>
          </cell>
        </row>
        <row r="419">
          <cell r="AH419" t="str">
            <v>02</v>
          </cell>
        </row>
        <row r="420">
          <cell r="AH420" t="str">
            <v>02</v>
          </cell>
        </row>
        <row r="421">
          <cell r="AH421" t="str">
            <v>03</v>
          </cell>
        </row>
        <row r="422">
          <cell r="AH422" t="str">
            <v>01</v>
          </cell>
        </row>
        <row r="423">
          <cell r="AH423" t="str">
            <v>02</v>
          </cell>
        </row>
        <row r="424">
          <cell r="AH424" t="str">
            <v>02</v>
          </cell>
        </row>
        <row r="425">
          <cell r="AH425" t="str">
            <v>02</v>
          </cell>
        </row>
        <row r="426">
          <cell r="AH426" t="str">
            <v>02</v>
          </cell>
        </row>
        <row r="427">
          <cell r="AH427" t="str">
            <v>02</v>
          </cell>
        </row>
        <row r="428">
          <cell r="AH428" t="str">
            <v>02</v>
          </cell>
        </row>
        <row r="429">
          <cell r="AH429" t="str">
            <v>02</v>
          </cell>
        </row>
        <row r="430">
          <cell r="AH430">
            <v>21</v>
          </cell>
        </row>
        <row r="431">
          <cell r="AH431" t="str">
            <v>02</v>
          </cell>
        </row>
        <row r="432">
          <cell r="AH432" t="str">
            <v>02</v>
          </cell>
        </row>
        <row r="433">
          <cell r="AH433" t="str">
            <v>02</v>
          </cell>
        </row>
        <row r="434">
          <cell r="AH434" t="str">
            <v>02</v>
          </cell>
        </row>
        <row r="435">
          <cell r="AH435">
            <v>60</v>
          </cell>
        </row>
        <row r="436">
          <cell r="AH436">
            <v>21</v>
          </cell>
        </row>
        <row r="437">
          <cell r="AH437" t="str">
            <v>02</v>
          </cell>
        </row>
        <row r="438">
          <cell r="AH438" t="str">
            <v>01</v>
          </cell>
        </row>
        <row r="439">
          <cell r="AH439" t="str">
            <v>02</v>
          </cell>
        </row>
        <row r="440">
          <cell r="AH440" t="str">
            <v>02</v>
          </cell>
        </row>
        <row r="441">
          <cell r="AH441" t="str">
            <v>02</v>
          </cell>
        </row>
        <row r="442">
          <cell r="AH442" t="str">
            <v>02</v>
          </cell>
        </row>
        <row r="443">
          <cell r="AH443" t="str">
            <v>02</v>
          </cell>
        </row>
        <row r="444">
          <cell r="AH444" t="str">
            <v>02</v>
          </cell>
        </row>
        <row r="445">
          <cell r="AH445" t="str">
            <v>03</v>
          </cell>
        </row>
        <row r="446">
          <cell r="AH446" t="str">
            <v>02</v>
          </cell>
        </row>
        <row r="447">
          <cell r="AH447" t="str">
            <v>02</v>
          </cell>
        </row>
        <row r="448">
          <cell r="AH448" t="str">
            <v>02</v>
          </cell>
        </row>
        <row r="449">
          <cell r="AH449" t="str">
            <v>02</v>
          </cell>
        </row>
        <row r="450">
          <cell r="AH450">
            <v>21</v>
          </cell>
        </row>
        <row r="451">
          <cell r="AH451" t="str">
            <v>02</v>
          </cell>
        </row>
        <row r="452">
          <cell r="AH452" t="str">
            <v>02</v>
          </cell>
        </row>
        <row r="453">
          <cell r="AH453" t="str">
            <v>01</v>
          </cell>
        </row>
        <row r="454">
          <cell r="AH454">
            <v>13</v>
          </cell>
        </row>
        <row r="455">
          <cell r="AH455" t="str">
            <v>02</v>
          </cell>
        </row>
        <row r="456">
          <cell r="AH456">
            <v>17</v>
          </cell>
        </row>
        <row r="457">
          <cell r="AH457">
            <v>21</v>
          </cell>
        </row>
        <row r="458">
          <cell r="AH458" t="str">
            <v>02</v>
          </cell>
        </row>
        <row r="459">
          <cell r="AH459" t="str">
            <v>01</v>
          </cell>
        </row>
        <row r="460">
          <cell r="AH460" t="str">
            <v>01</v>
          </cell>
        </row>
        <row r="461">
          <cell r="AH461" t="str">
            <v>02</v>
          </cell>
        </row>
        <row r="462">
          <cell r="AH462" t="str">
            <v>02</v>
          </cell>
        </row>
        <row r="463">
          <cell r="AH463" t="str">
            <v>02</v>
          </cell>
        </row>
        <row r="464">
          <cell r="AH464" t="str">
            <v>03</v>
          </cell>
        </row>
        <row r="465">
          <cell r="AH465" t="str">
            <v>02</v>
          </cell>
        </row>
        <row r="466">
          <cell r="AH466">
            <v>21</v>
          </cell>
        </row>
        <row r="467">
          <cell r="AH467">
            <v>21</v>
          </cell>
        </row>
        <row r="468">
          <cell r="AH468">
            <v>60</v>
          </cell>
        </row>
        <row r="469">
          <cell r="AH469">
            <v>61</v>
          </cell>
        </row>
        <row r="470">
          <cell r="AH470">
            <v>21</v>
          </cell>
        </row>
        <row r="471">
          <cell r="AH471" t="str">
            <v>02</v>
          </cell>
        </row>
        <row r="472">
          <cell r="AH472" t="str">
            <v>02</v>
          </cell>
        </row>
        <row r="473">
          <cell r="AH473" t="str">
            <v>02</v>
          </cell>
        </row>
        <row r="474">
          <cell r="AH474" t="str">
            <v>02</v>
          </cell>
        </row>
        <row r="475">
          <cell r="AH475" t="str">
            <v>02</v>
          </cell>
        </row>
        <row r="476">
          <cell r="AH476" t="str">
            <v>02</v>
          </cell>
        </row>
        <row r="477">
          <cell r="AH477" t="str">
            <v>02</v>
          </cell>
        </row>
        <row r="478">
          <cell r="AH478" t="str">
            <v>02</v>
          </cell>
        </row>
        <row r="479">
          <cell r="AH479" t="str">
            <v>02</v>
          </cell>
        </row>
        <row r="480">
          <cell r="AH480" t="str">
            <v>02</v>
          </cell>
        </row>
        <row r="481">
          <cell r="AH481" t="str">
            <v>02</v>
          </cell>
        </row>
        <row r="482">
          <cell r="AH482">
            <v>60</v>
          </cell>
        </row>
        <row r="483">
          <cell r="AH483">
            <v>21</v>
          </cell>
        </row>
        <row r="484">
          <cell r="AH484" t="str">
            <v>02</v>
          </cell>
        </row>
        <row r="485">
          <cell r="AH485" t="str">
            <v>01</v>
          </cell>
        </row>
        <row r="486">
          <cell r="AH486" t="str">
            <v>02</v>
          </cell>
        </row>
        <row r="487">
          <cell r="AH487" t="str">
            <v>02</v>
          </cell>
        </row>
        <row r="488">
          <cell r="AH488" t="str">
            <v>02</v>
          </cell>
        </row>
        <row r="489">
          <cell r="AH489">
            <v>60</v>
          </cell>
        </row>
        <row r="490">
          <cell r="AH490">
            <v>21</v>
          </cell>
        </row>
        <row r="491">
          <cell r="AH491">
            <v>60</v>
          </cell>
        </row>
        <row r="492">
          <cell r="AH492">
            <v>21</v>
          </cell>
        </row>
        <row r="493">
          <cell r="AH493" t="str">
            <v>03</v>
          </cell>
        </row>
        <row r="494">
          <cell r="AH494" t="str">
            <v>02</v>
          </cell>
        </row>
        <row r="495">
          <cell r="AH495" t="str">
            <v>01</v>
          </cell>
        </row>
        <row r="496">
          <cell r="AH496" t="str">
            <v>02</v>
          </cell>
        </row>
        <row r="497">
          <cell r="AH497">
            <v>60</v>
          </cell>
        </row>
        <row r="498">
          <cell r="AH498">
            <v>60</v>
          </cell>
        </row>
        <row r="499">
          <cell r="AH499">
            <v>21</v>
          </cell>
        </row>
        <row r="500">
          <cell r="AH500">
            <v>21</v>
          </cell>
        </row>
        <row r="501">
          <cell r="AH501" t="str">
            <v>02</v>
          </cell>
        </row>
        <row r="502">
          <cell r="AH502" t="str">
            <v>02</v>
          </cell>
        </row>
        <row r="503">
          <cell r="AH503" t="str">
            <v>01</v>
          </cell>
        </row>
        <row r="504">
          <cell r="AH504" t="str">
            <v>02</v>
          </cell>
        </row>
        <row r="505">
          <cell r="AH505" t="str">
            <v>03</v>
          </cell>
        </row>
        <row r="506">
          <cell r="AH506">
            <v>21</v>
          </cell>
        </row>
        <row r="507">
          <cell r="AH507" t="str">
            <v>02</v>
          </cell>
        </row>
        <row r="508">
          <cell r="AH508" t="str">
            <v>03</v>
          </cell>
        </row>
        <row r="509">
          <cell r="AH509">
            <v>21</v>
          </cell>
        </row>
        <row r="510">
          <cell r="AH510">
            <v>60</v>
          </cell>
        </row>
        <row r="511">
          <cell r="AH511">
            <v>60</v>
          </cell>
        </row>
        <row r="512">
          <cell r="AH512">
            <v>21</v>
          </cell>
        </row>
        <row r="513">
          <cell r="AH513">
            <v>60</v>
          </cell>
        </row>
        <row r="514">
          <cell r="AH514">
            <v>21</v>
          </cell>
        </row>
        <row r="515">
          <cell r="AH515" t="str">
            <v>02</v>
          </cell>
        </row>
        <row r="516">
          <cell r="AH516" t="str">
            <v>02</v>
          </cell>
        </row>
        <row r="517">
          <cell r="AH517" t="str">
            <v>02</v>
          </cell>
        </row>
        <row r="518">
          <cell r="AH518" t="str">
            <v>02</v>
          </cell>
        </row>
        <row r="519">
          <cell r="AH519">
            <v>60</v>
          </cell>
        </row>
        <row r="520">
          <cell r="AH520">
            <v>21</v>
          </cell>
        </row>
        <row r="521">
          <cell r="AH521">
            <v>60</v>
          </cell>
        </row>
        <row r="522">
          <cell r="AH522">
            <v>21</v>
          </cell>
        </row>
        <row r="523">
          <cell r="AH523">
            <v>60</v>
          </cell>
        </row>
        <row r="524">
          <cell r="AH524">
            <v>21</v>
          </cell>
        </row>
        <row r="525">
          <cell r="AH525" t="str">
            <v>02</v>
          </cell>
        </row>
        <row r="526">
          <cell r="AH526" t="str">
            <v>02</v>
          </cell>
        </row>
        <row r="527">
          <cell r="AH527" t="str">
            <v>02</v>
          </cell>
        </row>
        <row r="528">
          <cell r="AH528" t="str">
            <v>02</v>
          </cell>
        </row>
        <row r="529">
          <cell r="AH529" t="str">
            <v>02</v>
          </cell>
        </row>
        <row r="530">
          <cell r="AH530" t="str">
            <v>02</v>
          </cell>
        </row>
        <row r="531">
          <cell r="AH531" t="str">
            <v>02</v>
          </cell>
        </row>
        <row r="532">
          <cell r="AH532" t="str">
            <v>02</v>
          </cell>
        </row>
        <row r="533">
          <cell r="AH533" t="str">
            <v>02</v>
          </cell>
        </row>
        <row r="534">
          <cell r="AH534">
            <v>60</v>
          </cell>
        </row>
        <row r="535">
          <cell r="AH535">
            <v>21</v>
          </cell>
        </row>
        <row r="536">
          <cell r="AH536" t="str">
            <v>01</v>
          </cell>
        </row>
        <row r="537">
          <cell r="AH537" t="str">
            <v>02</v>
          </cell>
        </row>
        <row r="538">
          <cell r="AH538" t="str">
            <v>02</v>
          </cell>
        </row>
        <row r="539">
          <cell r="AH539" t="str">
            <v>02</v>
          </cell>
        </row>
        <row r="540">
          <cell r="AH540">
            <v>60</v>
          </cell>
        </row>
        <row r="541">
          <cell r="AH541">
            <v>61</v>
          </cell>
        </row>
        <row r="542">
          <cell r="AH542">
            <v>61</v>
          </cell>
        </row>
        <row r="543">
          <cell r="AH543">
            <v>60</v>
          </cell>
        </row>
        <row r="544">
          <cell r="AH544">
            <v>21</v>
          </cell>
        </row>
        <row r="545">
          <cell r="AH545" t="str">
            <v>02</v>
          </cell>
        </row>
        <row r="546">
          <cell r="AH546" t="str">
            <v>02</v>
          </cell>
        </row>
        <row r="547">
          <cell r="AH547" t="str">
            <v>02</v>
          </cell>
        </row>
        <row r="548">
          <cell r="AH548">
            <v>60</v>
          </cell>
        </row>
        <row r="549">
          <cell r="AH549">
            <v>60</v>
          </cell>
        </row>
        <row r="550">
          <cell r="AH550">
            <v>21</v>
          </cell>
        </row>
        <row r="551">
          <cell r="AH551">
            <v>60</v>
          </cell>
        </row>
        <row r="552">
          <cell r="AH552">
            <v>21</v>
          </cell>
        </row>
        <row r="553">
          <cell r="AH553">
            <v>60</v>
          </cell>
        </row>
        <row r="554">
          <cell r="AH554">
            <v>21</v>
          </cell>
        </row>
        <row r="555">
          <cell r="AH555" t="str">
            <v>02</v>
          </cell>
        </row>
        <row r="556">
          <cell r="AH556" t="str">
            <v>02</v>
          </cell>
        </row>
        <row r="557">
          <cell r="AH557" t="str">
            <v>02</v>
          </cell>
        </row>
        <row r="558">
          <cell r="AH558">
            <v>60</v>
          </cell>
        </row>
        <row r="559">
          <cell r="AH559">
            <v>21</v>
          </cell>
        </row>
        <row r="560">
          <cell r="AH560" t="str">
            <v>02</v>
          </cell>
        </row>
        <row r="561">
          <cell r="AH561" t="str">
            <v>02</v>
          </cell>
        </row>
        <row r="562">
          <cell r="AH562">
            <v>60</v>
          </cell>
        </row>
        <row r="563">
          <cell r="AH563">
            <v>60</v>
          </cell>
        </row>
        <row r="564">
          <cell r="AH564">
            <v>61</v>
          </cell>
        </row>
        <row r="565">
          <cell r="AH565">
            <v>21</v>
          </cell>
        </row>
        <row r="566">
          <cell r="AH566" t="str">
            <v>02</v>
          </cell>
        </row>
        <row r="567">
          <cell r="AH567" t="str">
            <v>02</v>
          </cell>
        </row>
        <row r="568">
          <cell r="AH568" t="str">
            <v>02</v>
          </cell>
        </row>
        <row r="569">
          <cell r="AH569" t="str">
            <v>02</v>
          </cell>
        </row>
        <row r="570">
          <cell r="AH570">
            <v>60</v>
          </cell>
        </row>
        <row r="571">
          <cell r="AH571">
            <v>21</v>
          </cell>
        </row>
        <row r="572">
          <cell r="AH572" t="str">
            <v>02</v>
          </cell>
        </row>
        <row r="573">
          <cell r="AH573" t="str">
            <v>01</v>
          </cell>
        </row>
        <row r="574">
          <cell r="AH574" t="str">
            <v>02</v>
          </cell>
        </row>
        <row r="575">
          <cell r="AH575" t="str">
            <v>03</v>
          </cell>
        </row>
        <row r="576">
          <cell r="AH576" t="str">
            <v>02</v>
          </cell>
        </row>
        <row r="577">
          <cell r="AH577" t="str">
            <v>02</v>
          </cell>
        </row>
        <row r="578">
          <cell r="AH578">
            <v>21</v>
          </cell>
        </row>
        <row r="579">
          <cell r="AH579" t="str">
            <v>01</v>
          </cell>
        </row>
        <row r="580">
          <cell r="AH580" t="str">
            <v>01</v>
          </cell>
        </row>
        <row r="581">
          <cell r="AH581" t="str">
            <v>02</v>
          </cell>
        </row>
        <row r="582">
          <cell r="AH582">
            <v>60</v>
          </cell>
        </row>
        <row r="583">
          <cell r="AH583">
            <v>60</v>
          </cell>
        </row>
        <row r="584">
          <cell r="AH584">
            <v>21</v>
          </cell>
        </row>
        <row r="585">
          <cell r="AH585" t="str">
            <v>01</v>
          </cell>
        </row>
        <row r="586">
          <cell r="AH586">
            <v>60</v>
          </cell>
        </row>
        <row r="587">
          <cell r="AH587" t="str">
            <v>03</v>
          </cell>
        </row>
        <row r="588">
          <cell r="AH588">
            <v>60</v>
          </cell>
        </row>
        <row r="589">
          <cell r="AH589">
            <v>21</v>
          </cell>
        </row>
        <row r="590">
          <cell r="AH590" t="str">
            <v>02</v>
          </cell>
        </row>
        <row r="591">
          <cell r="AH591" t="str">
            <v>02</v>
          </cell>
        </row>
        <row r="592">
          <cell r="AH592" t="str">
            <v>02</v>
          </cell>
        </row>
        <row r="593">
          <cell r="AH593" t="str">
            <v>02</v>
          </cell>
        </row>
        <row r="594">
          <cell r="AH594" t="str">
            <v>02</v>
          </cell>
        </row>
        <row r="595">
          <cell r="AH595" t="str">
            <v>02</v>
          </cell>
        </row>
        <row r="596">
          <cell r="AH596" t="str">
            <v>02</v>
          </cell>
        </row>
        <row r="597">
          <cell r="AH597" t="str">
            <v>02</v>
          </cell>
        </row>
        <row r="598">
          <cell r="AH598" t="str">
            <v>02</v>
          </cell>
        </row>
        <row r="599">
          <cell r="AH599" t="str">
            <v>02</v>
          </cell>
        </row>
        <row r="600">
          <cell r="AH600" t="str">
            <v>02</v>
          </cell>
        </row>
        <row r="601">
          <cell r="AH601">
            <v>21</v>
          </cell>
        </row>
        <row r="602">
          <cell r="AH602">
            <v>60</v>
          </cell>
        </row>
        <row r="603">
          <cell r="AH603">
            <v>21</v>
          </cell>
        </row>
        <row r="604">
          <cell r="AH604" t="str">
            <v>02</v>
          </cell>
        </row>
        <row r="605">
          <cell r="AH605" t="str">
            <v>02</v>
          </cell>
        </row>
        <row r="606">
          <cell r="AH606" t="str">
            <v>02</v>
          </cell>
        </row>
        <row r="607">
          <cell r="AH607" t="str">
            <v>02</v>
          </cell>
        </row>
        <row r="608">
          <cell r="AH608" t="str">
            <v>02</v>
          </cell>
        </row>
        <row r="609">
          <cell r="AH609" t="str">
            <v>02</v>
          </cell>
        </row>
        <row r="610">
          <cell r="AH610">
            <v>60</v>
          </cell>
        </row>
        <row r="611">
          <cell r="AH611">
            <v>21</v>
          </cell>
        </row>
        <row r="612">
          <cell r="AH612">
            <v>21</v>
          </cell>
        </row>
        <row r="613">
          <cell r="AH613">
            <v>60</v>
          </cell>
        </row>
        <row r="614">
          <cell r="AH614">
            <v>63</v>
          </cell>
        </row>
        <row r="615">
          <cell r="AH615">
            <v>60</v>
          </cell>
        </row>
        <row r="616">
          <cell r="AH616">
            <v>61</v>
          </cell>
        </row>
        <row r="617">
          <cell r="AH617">
            <v>61</v>
          </cell>
        </row>
        <row r="618">
          <cell r="AH618">
            <v>61</v>
          </cell>
        </row>
        <row r="619">
          <cell r="AH619">
            <v>60</v>
          </cell>
        </row>
        <row r="620">
          <cell r="AH620">
            <v>21</v>
          </cell>
        </row>
        <row r="621">
          <cell r="AH621" t="str">
            <v>01</v>
          </cell>
        </row>
        <row r="622">
          <cell r="AH622" t="str">
            <v>02</v>
          </cell>
        </row>
        <row r="623">
          <cell r="AH623" t="str">
            <v>02</v>
          </cell>
        </row>
        <row r="624">
          <cell r="AH624">
            <v>21</v>
          </cell>
        </row>
        <row r="625">
          <cell r="AH625" t="str">
            <v>03</v>
          </cell>
        </row>
        <row r="626">
          <cell r="AH626" t="str">
            <v>02</v>
          </cell>
        </row>
        <row r="627">
          <cell r="AH627" t="str">
            <v>02</v>
          </cell>
        </row>
        <row r="628">
          <cell r="AH628" t="str">
            <v>02</v>
          </cell>
        </row>
        <row r="629">
          <cell r="AH629" t="str">
            <v>02</v>
          </cell>
        </row>
        <row r="630">
          <cell r="AH630">
            <v>60</v>
          </cell>
        </row>
        <row r="631">
          <cell r="AH631">
            <v>21</v>
          </cell>
        </row>
        <row r="632">
          <cell r="AH632">
            <v>21</v>
          </cell>
        </row>
        <row r="633">
          <cell r="AH633" t="str">
            <v>03</v>
          </cell>
        </row>
        <row r="634">
          <cell r="AH634">
            <v>21</v>
          </cell>
        </row>
        <row r="635">
          <cell r="AH635">
            <v>21</v>
          </cell>
        </row>
        <row r="636">
          <cell r="AH636" t="str">
            <v>01</v>
          </cell>
        </row>
        <row r="637">
          <cell r="AH637" t="str">
            <v>01</v>
          </cell>
        </row>
        <row r="638">
          <cell r="AH638" t="str">
            <v>02</v>
          </cell>
        </row>
        <row r="639">
          <cell r="AH639" t="str">
            <v>03</v>
          </cell>
        </row>
        <row r="640">
          <cell r="AH640">
            <v>21</v>
          </cell>
        </row>
        <row r="641">
          <cell r="AH641" t="str">
            <v>03</v>
          </cell>
        </row>
        <row r="642">
          <cell r="AH642" t="str">
            <v>02</v>
          </cell>
        </row>
        <row r="643">
          <cell r="AH643">
            <v>60</v>
          </cell>
        </row>
        <row r="644">
          <cell r="AH644">
            <v>21</v>
          </cell>
        </row>
        <row r="645">
          <cell r="AH645">
            <v>21</v>
          </cell>
        </row>
        <row r="646">
          <cell r="AH646">
            <v>21</v>
          </cell>
        </row>
        <row r="647">
          <cell r="AH647">
            <v>62</v>
          </cell>
        </row>
        <row r="648">
          <cell r="AH648">
            <v>63</v>
          </cell>
        </row>
        <row r="649">
          <cell r="AH649">
            <v>61</v>
          </cell>
        </row>
        <row r="650">
          <cell r="AH650">
            <v>21</v>
          </cell>
        </row>
        <row r="651">
          <cell r="AH651">
            <v>21</v>
          </cell>
        </row>
        <row r="652">
          <cell r="AH652">
            <v>62</v>
          </cell>
        </row>
        <row r="653">
          <cell r="AH653">
            <v>63</v>
          </cell>
        </row>
        <row r="654">
          <cell r="AH654">
            <v>61</v>
          </cell>
        </row>
        <row r="655">
          <cell r="AH655">
            <v>61</v>
          </cell>
        </row>
        <row r="656">
          <cell r="AH656">
            <v>21</v>
          </cell>
        </row>
        <row r="657">
          <cell r="AH657" t="str">
            <v>01</v>
          </cell>
        </row>
        <row r="658">
          <cell r="AH658">
            <v>60</v>
          </cell>
        </row>
        <row r="659">
          <cell r="AH659" t="e">
            <v>#N/A</v>
          </cell>
        </row>
        <row r="660">
          <cell r="AH660" t="e">
            <v>#N/A</v>
          </cell>
        </row>
        <row r="661">
          <cell r="AH661" t="e">
            <v>#N/A</v>
          </cell>
        </row>
        <row r="662">
          <cell r="AH662" t="e">
            <v>#N/A</v>
          </cell>
        </row>
        <row r="663">
          <cell r="AH663" t="e">
            <v>#N/A</v>
          </cell>
        </row>
        <row r="664">
          <cell r="AH664" t="e">
            <v>#N/A</v>
          </cell>
        </row>
        <row r="665">
          <cell r="AH665" t="e">
            <v>#N/A</v>
          </cell>
        </row>
        <row r="666">
          <cell r="AH666" t="e">
            <v>#N/A</v>
          </cell>
        </row>
        <row r="667">
          <cell r="AH667" t="e">
            <v>#N/A</v>
          </cell>
        </row>
        <row r="668">
          <cell r="AH668" t="e">
            <v>#N/A</v>
          </cell>
        </row>
        <row r="669">
          <cell r="AH669" t="e">
            <v>#N/A</v>
          </cell>
        </row>
        <row r="670">
          <cell r="AH670" t="e">
            <v>#N/A</v>
          </cell>
        </row>
        <row r="671">
          <cell r="AH671" t="e">
            <v>#N/A</v>
          </cell>
        </row>
        <row r="672">
          <cell r="AH672" t="e">
            <v>#N/A</v>
          </cell>
        </row>
        <row r="673">
          <cell r="AH673" t="e">
            <v>#N/A</v>
          </cell>
        </row>
        <row r="674">
          <cell r="AH674" t="e">
            <v>#N/A</v>
          </cell>
        </row>
        <row r="675">
          <cell r="AH675" t="e">
            <v>#N/A</v>
          </cell>
        </row>
        <row r="676">
          <cell r="AH676" t="e">
            <v>#N/A</v>
          </cell>
        </row>
        <row r="677">
          <cell r="AH677" t="e">
            <v>#N/A</v>
          </cell>
        </row>
        <row r="678">
          <cell r="AH678" t="e">
            <v>#N/A</v>
          </cell>
        </row>
        <row r="679">
          <cell r="AH679" t="e">
            <v>#N/A</v>
          </cell>
        </row>
        <row r="680">
          <cell r="AH680" t="e">
            <v>#N/A</v>
          </cell>
        </row>
        <row r="681">
          <cell r="AH681" t="e">
            <v>#N/A</v>
          </cell>
        </row>
        <row r="682">
          <cell r="AH682" t="e">
            <v>#N/A</v>
          </cell>
        </row>
        <row r="683">
          <cell r="AH683" t="e">
            <v>#N/A</v>
          </cell>
        </row>
        <row r="684">
          <cell r="AH684" t="e">
            <v>#N/A</v>
          </cell>
        </row>
        <row r="685">
          <cell r="AH685" t="e">
            <v>#N/A</v>
          </cell>
        </row>
        <row r="686">
          <cell r="AH686" t="e">
            <v>#N/A</v>
          </cell>
        </row>
        <row r="687">
          <cell r="AH687" t="e">
            <v>#N/A</v>
          </cell>
        </row>
        <row r="688">
          <cell r="AH688" t="e">
            <v>#N/A</v>
          </cell>
        </row>
        <row r="689">
          <cell r="AH689" t="e">
            <v>#N/A</v>
          </cell>
        </row>
        <row r="690">
          <cell r="AH690" t="e">
            <v>#N/A</v>
          </cell>
        </row>
        <row r="691">
          <cell r="AH691" t="e">
            <v>#N/A</v>
          </cell>
        </row>
        <row r="692">
          <cell r="AH692" t="e">
            <v>#N/A</v>
          </cell>
        </row>
        <row r="693">
          <cell r="AH693" t="e">
            <v>#N/A</v>
          </cell>
        </row>
        <row r="694">
          <cell r="AH694" t="e">
            <v>#N/A</v>
          </cell>
        </row>
        <row r="695">
          <cell r="AH695" t="e">
            <v>#N/A</v>
          </cell>
        </row>
        <row r="696">
          <cell r="AH696" t="e">
            <v>#N/A</v>
          </cell>
        </row>
        <row r="697">
          <cell r="AH697" t="e">
            <v>#N/A</v>
          </cell>
        </row>
        <row r="698">
          <cell r="AH698" t="e">
            <v>#N/A</v>
          </cell>
        </row>
        <row r="699">
          <cell r="AH699" t="e">
            <v>#N/A</v>
          </cell>
        </row>
        <row r="700">
          <cell r="AH700" t="e">
            <v>#N/A</v>
          </cell>
        </row>
        <row r="701">
          <cell r="AH701" t="e">
            <v>#N/A</v>
          </cell>
        </row>
        <row r="702">
          <cell r="AH702" t="e">
            <v>#N/A</v>
          </cell>
        </row>
        <row r="703">
          <cell r="AH703" t="e">
            <v>#N/A</v>
          </cell>
        </row>
        <row r="704">
          <cell r="AH704" t="e">
            <v>#N/A</v>
          </cell>
        </row>
        <row r="705">
          <cell r="AH705" t="e">
            <v>#N/A</v>
          </cell>
        </row>
        <row r="706">
          <cell r="AH706" t="e">
            <v>#N/A</v>
          </cell>
        </row>
        <row r="707">
          <cell r="AH707" t="e">
            <v>#N/A</v>
          </cell>
        </row>
        <row r="708">
          <cell r="AH708" t="e">
            <v>#N/A</v>
          </cell>
        </row>
        <row r="709">
          <cell r="AH709" t="e">
            <v>#N/A</v>
          </cell>
        </row>
        <row r="710">
          <cell r="AH710" t="e">
            <v>#N/A</v>
          </cell>
        </row>
        <row r="711">
          <cell r="AH711" t="e">
            <v>#N/A</v>
          </cell>
        </row>
        <row r="712">
          <cell r="AH712" t="e">
            <v>#N/A</v>
          </cell>
        </row>
        <row r="713">
          <cell r="AH713" t="e">
            <v>#N/A</v>
          </cell>
        </row>
        <row r="714">
          <cell r="AH714" t="e">
            <v>#N/A</v>
          </cell>
        </row>
        <row r="715">
          <cell r="AH715" t="e">
            <v>#N/A</v>
          </cell>
        </row>
        <row r="716">
          <cell r="AH716" t="e">
            <v>#N/A</v>
          </cell>
        </row>
        <row r="717">
          <cell r="AH717" t="e">
            <v>#N/A</v>
          </cell>
        </row>
        <row r="718">
          <cell r="AH718" t="e">
            <v>#N/A</v>
          </cell>
        </row>
        <row r="719">
          <cell r="AH719" t="e">
            <v>#N/A</v>
          </cell>
        </row>
        <row r="720">
          <cell r="AH720" t="e">
            <v>#N/A</v>
          </cell>
        </row>
        <row r="721">
          <cell r="AH721" t="e">
            <v>#N/A</v>
          </cell>
        </row>
        <row r="722">
          <cell r="AH722" t="e">
            <v>#N/A</v>
          </cell>
        </row>
        <row r="723">
          <cell r="AH723" t="e">
            <v>#N/A</v>
          </cell>
        </row>
        <row r="724">
          <cell r="AH724" t="e">
            <v>#N/A</v>
          </cell>
        </row>
        <row r="725">
          <cell r="AH725" t="e">
            <v>#N/A</v>
          </cell>
        </row>
        <row r="726">
          <cell r="AH726" t="e">
            <v>#N/A</v>
          </cell>
        </row>
        <row r="727">
          <cell r="AH727" t="e">
            <v>#N/A</v>
          </cell>
        </row>
        <row r="728">
          <cell r="AH728" t="e">
            <v>#N/A</v>
          </cell>
        </row>
        <row r="729">
          <cell r="AH729" t="e">
            <v>#N/A</v>
          </cell>
        </row>
        <row r="730">
          <cell r="AH730" t="e">
            <v>#N/A</v>
          </cell>
        </row>
        <row r="731">
          <cell r="AH731" t="e">
            <v>#N/A</v>
          </cell>
        </row>
        <row r="732">
          <cell r="AH732" t="e">
            <v>#N/A</v>
          </cell>
        </row>
        <row r="733">
          <cell r="AH733" t="e">
            <v>#N/A</v>
          </cell>
        </row>
        <row r="734">
          <cell r="AH734" t="e">
            <v>#N/A</v>
          </cell>
        </row>
        <row r="735">
          <cell r="AH735" t="e">
            <v>#N/A</v>
          </cell>
        </row>
        <row r="736">
          <cell r="AH736" t="e">
            <v>#N/A</v>
          </cell>
        </row>
        <row r="737">
          <cell r="AH737" t="e">
            <v>#N/A</v>
          </cell>
        </row>
        <row r="738">
          <cell r="AH738" t="e">
            <v>#N/A</v>
          </cell>
        </row>
        <row r="739">
          <cell r="AH739" t="e">
            <v>#N/A</v>
          </cell>
        </row>
        <row r="740">
          <cell r="AH740" t="e">
            <v>#N/A</v>
          </cell>
        </row>
        <row r="741">
          <cell r="AH741" t="e">
            <v>#N/A</v>
          </cell>
        </row>
        <row r="742">
          <cell r="AH742" t="e">
            <v>#N/A</v>
          </cell>
        </row>
        <row r="743">
          <cell r="AH743" t="e">
            <v>#N/A</v>
          </cell>
        </row>
        <row r="744">
          <cell r="AH744" t="e">
            <v>#N/A</v>
          </cell>
        </row>
        <row r="745">
          <cell r="AH745" t="e">
            <v>#N/A</v>
          </cell>
        </row>
        <row r="746">
          <cell r="AH746" t="e">
            <v>#N/A</v>
          </cell>
        </row>
        <row r="747">
          <cell r="AH747" t="e">
            <v>#N/A</v>
          </cell>
        </row>
      </sheetData>
      <sheetData sheetId="12">
        <row r="16">
          <cell r="M16" t="str">
            <v>TTU</v>
          </cell>
          <cell r="AL16">
            <v>0.8</v>
          </cell>
          <cell r="BK16" t="str">
            <v>TTU</v>
          </cell>
          <cell r="CJ16">
            <v>1.5</v>
          </cell>
          <cell r="DI16" t="str">
            <v>-</v>
          </cell>
          <cell r="EH16" t="str">
            <v>-</v>
          </cell>
          <cell r="FG16">
            <v>0.8</v>
          </cell>
          <cell r="GF16" t="str">
            <v>-</v>
          </cell>
          <cell r="HE16">
            <v>0.4</v>
          </cell>
          <cell r="ID16">
            <v>2.8</v>
          </cell>
        </row>
        <row r="18">
          <cell r="M18" t="str">
            <v>TTU</v>
          </cell>
          <cell r="AL18">
            <v>20.5</v>
          </cell>
          <cell r="BK18">
            <v>2.9</v>
          </cell>
          <cell r="CJ18">
            <v>6.2</v>
          </cell>
          <cell r="DI18">
            <v>9.5</v>
          </cell>
          <cell r="EH18">
            <v>2.4</v>
          </cell>
          <cell r="FG18">
            <v>23.1</v>
          </cell>
          <cell r="GF18">
            <v>24.9</v>
          </cell>
          <cell r="HE18">
            <v>12.6</v>
          </cell>
          <cell r="ID18">
            <v>99.9</v>
          </cell>
        </row>
        <row r="177">
          <cell r="BK177">
            <v>1.9</v>
          </cell>
          <cell r="EH177">
            <v>3.6</v>
          </cell>
          <cell r="HE177">
            <v>0.2</v>
          </cell>
          <cell r="ID177">
            <v>0.6</v>
          </cell>
        </row>
      </sheetData>
      <sheetData sheetId="13">
        <row r="16">
          <cell r="M16">
            <v>0.6</v>
          </cell>
          <cell r="AL16">
            <v>1.5</v>
          </cell>
          <cell r="BK16">
            <v>33.4</v>
          </cell>
          <cell r="CJ16" t="str">
            <v>-</v>
          </cell>
          <cell r="DI16">
            <v>4.5</v>
          </cell>
          <cell r="EH16" t="str">
            <v>-</v>
          </cell>
          <cell r="FG16">
            <v>5.4</v>
          </cell>
          <cell r="GF16" t="str">
            <v>-</v>
          </cell>
          <cell r="HE16">
            <v>0.9</v>
          </cell>
          <cell r="ID16" t="str">
            <v>-</v>
          </cell>
        </row>
        <row r="18">
          <cell r="M18">
            <v>0.6</v>
          </cell>
          <cell r="AL18">
            <v>1.7</v>
          </cell>
          <cell r="BK18">
            <v>170.5</v>
          </cell>
          <cell r="CJ18">
            <v>34.200000000000003</v>
          </cell>
          <cell r="DI18">
            <v>10.4</v>
          </cell>
          <cell r="EH18">
            <v>27.2</v>
          </cell>
          <cell r="FG18">
            <v>48.9</v>
          </cell>
          <cell r="GF18">
            <v>13.2</v>
          </cell>
          <cell r="HE18">
            <v>0.9</v>
          </cell>
          <cell r="ID18">
            <v>20</v>
          </cell>
        </row>
        <row r="177">
          <cell r="AL177">
            <v>1.3</v>
          </cell>
          <cell r="BK177" t="str">
            <v>-</v>
          </cell>
          <cell r="EH177">
            <v>0.2</v>
          </cell>
          <cell r="GF177">
            <v>0.5</v>
          </cell>
          <cell r="ID177">
            <v>0.1</v>
          </cell>
        </row>
      </sheetData>
      <sheetData sheetId="14">
        <row r="16">
          <cell r="M16">
            <v>0.1</v>
          </cell>
          <cell r="AL16">
            <v>1.7</v>
          </cell>
          <cell r="BK16" t="str">
            <v>-</v>
          </cell>
          <cell r="CJ16" t="str">
            <v>-</v>
          </cell>
          <cell r="DI16" t="str">
            <v>-</v>
          </cell>
          <cell r="EH16">
            <v>0.5</v>
          </cell>
          <cell r="FG16" t="str">
            <v>-</v>
          </cell>
          <cell r="GF16">
            <v>13.9</v>
          </cell>
        </row>
        <row r="18">
          <cell r="M18">
            <v>9.6999999999999993</v>
          </cell>
          <cell r="AL18">
            <v>8.1</v>
          </cell>
          <cell r="BK18">
            <v>27.2</v>
          </cell>
          <cell r="CJ18">
            <v>15.9</v>
          </cell>
          <cell r="DI18">
            <v>4.3</v>
          </cell>
          <cell r="EH18">
            <v>9.6999999999999993</v>
          </cell>
          <cell r="FG18">
            <v>69.3</v>
          </cell>
          <cell r="GF18">
            <v>56.5</v>
          </cell>
        </row>
        <row r="177">
          <cell r="AL177" t="str">
            <v>-</v>
          </cell>
          <cell r="DI177">
            <v>0.5</v>
          </cell>
          <cell r="FG177">
            <v>12.5</v>
          </cell>
        </row>
      </sheetData>
      <sheetData sheetId="15"/>
      <sheetData sheetId="16"/>
      <sheetData sheetId="17"/>
      <sheetData sheetId="18"/>
      <sheetData sheetId="19"/>
      <sheetData sheetId="20">
        <row r="38">
          <cell r="AC38" t="e">
            <v>#VALUE!</v>
          </cell>
          <cell r="AD38">
            <v>0</v>
          </cell>
          <cell r="AE38">
            <v>0</v>
          </cell>
          <cell r="AF38" t="str">
            <v>0</v>
          </cell>
        </row>
      </sheetData>
      <sheetData sheetId="21">
        <row r="10">
          <cell r="V10">
            <v>88.125</v>
          </cell>
        </row>
        <row r="11">
          <cell r="V11">
            <v>53.75</v>
          </cell>
        </row>
        <row r="12">
          <cell r="V12">
            <v>95.625</v>
          </cell>
        </row>
        <row r="13">
          <cell r="V13">
            <v>0</v>
          </cell>
        </row>
        <row r="14">
          <cell r="V14">
            <v>0</v>
          </cell>
        </row>
        <row r="15">
          <cell r="V15">
            <v>0</v>
          </cell>
        </row>
        <row r="16">
          <cell r="V16">
            <v>2.5</v>
          </cell>
        </row>
        <row r="17">
          <cell r="V17">
            <v>80</v>
          </cell>
        </row>
        <row r="18">
          <cell r="V18">
            <v>31.25</v>
          </cell>
        </row>
        <row r="19">
          <cell r="V19">
            <v>0</v>
          </cell>
        </row>
        <row r="21">
          <cell r="V21">
            <v>30</v>
          </cell>
        </row>
        <row r="22">
          <cell r="V22">
            <v>0</v>
          </cell>
        </row>
        <row r="23">
          <cell r="V23">
            <v>0</v>
          </cell>
        </row>
        <row r="24">
          <cell r="V24">
            <v>83.75</v>
          </cell>
        </row>
        <row r="25">
          <cell r="V25">
            <v>0</v>
          </cell>
        </row>
        <row r="26">
          <cell r="V26">
            <v>83.125</v>
          </cell>
        </row>
        <row r="27">
          <cell r="V27">
            <v>23.75</v>
          </cell>
        </row>
        <row r="28">
          <cell r="V28">
            <v>95</v>
          </cell>
        </row>
        <row r="29">
          <cell r="V29">
            <v>77.5</v>
          </cell>
        </row>
        <row r="30">
          <cell r="V30">
            <v>18.125</v>
          </cell>
        </row>
        <row r="32">
          <cell r="V32">
            <v>35</v>
          </cell>
        </row>
        <row r="33">
          <cell r="V33">
            <v>2.5</v>
          </cell>
        </row>
        <row r="34">
          <cell r="V34">
            <v>26.25</v>
          </cell>
        </row>
        <row r="35">
          <cell r="V35">
            <v>0</v>
          </cell>
        </row>
        <row r="36">
          <cell r="V36">
            <v>27.875</v>
          </cell>
        </row>
        <row r="37">
          <cell r="V37">
            <v>0</v>
          </cell>
        </row>
        <row r="38">
          <cell r="V38">
            <v>42.5</v>
          </cell>
        </row>
        <row r="39">
          <cell r="V39">
            <v>0</v>
          </cell>
        </row>
        <row r="40">
          <cell r="V40">
            <v>0</v>
          </cell>
        </row>
        <row r="41">
          <cell r="V41">
            <v>0</v>
          </cell>
        </row>
        <row r="42">
          <cell r="V42">
            <v>0</v>
          </cell>
        </row>
      </sheetData>
      <sheetData sheetId="22"/>
      <sheetData sheetId="23">
        <row r="58">
          <cell r="A58" t="str">
            <v>Curah Hujan Bulan juni 2022</v>
          </cell>
        </row>
        <row r="70">
          <cell r="B70">
            <v>19.7</v>
          </cell>
          <cell r="C70" t="str">
            <v>SL RA re TS</v>
          </cell>
        </row>
        <row r="71">
          <cell r="B71">
            <v>3.7</v>
          </cell>
          <cell r="C71" t="str">
            <v>Inter SL RA</v>
          </cell>
        </row>
        <row r="72">
          <cell r="B72">
            <v>6.6</v>
          </cell>
          <cell r="C72" t="str">
            <v>SL RA re TS</v>
          </cell>
        </row>
        <row r="73">
          <cell r="B73">
            <v>9.1</v>
          </cell>
          <cell r="C73" t="str">
            <v>Re RA</v>
          </cell>
        </row>
        <row r="74">
          <cell r="B74">
            <v>2.4</v>
          </cell>
          <cell r="C74" t="str">
            <v>Inter SL RA</v>
          </cell>
        </row>
        <row r="75">
          <cell r="B75">
            <v>25.900000000000002</v>
          </cell>
          <cell r="C75" t="str">
            <v>Inter Mod RA</v>
          </cell>
        </row>
        <row r="76">
          <cell r="B76">
            <v>22.099999999999998</v>
          </cell>
          <cell r="C76" t="str">
            <v>SL/Mod TS no hail</v>
          </cell>
        </row>
        <row r="77">
          <cell r="B77">
            <v>12.2</v>
          </cell>
          <cell r="C77" t="str">
            <v>Mod/Heavy RA re TS</v>
          </cell>
        </row>
        <row r="78">
          <cell r="B78">
            <v>97.700000000000017</v>
          </cell>
          <cell r="C78" t="str">
            <v>SL/Mod TS no hail</v>
          </cell>
        </row>
        <row r="79">
          <cell r="B79">
            <v>3.1999999999999997</v>
          </cell>
          <cell r="C79" t="str">
            <v>Inter SL RA</v>
          </cell>
        </row>
        <row r="80">
          <cell r="B80">
            <v>0.19999999999999996</v>
          </cell>
          <cell r="C80" t="str">
            <v>Re RA</v>
          </cell>
        </row>
        <row r="81">
          <cell r="B81">
            <v>139.9</v>
          </cell>
          <cell r="C81" t="str">
            <v>Mod/Heavy RA re TS</v>
          </cell>
        </row>
        <row r="82">
          <cell r="B82">
            <v>66.3</v>
          </cell>
          <cell r="C82" t="str">
            <v>Cns Mod RA</v>
          </cell>
        </row>
        <row r="83">
          <cell r="B83">
            <v>5.9</v>
          </cell>
          <cell r="C83" t="str">
            <v>Re RA</v>
          </cell>
        </row>
        <row r="84">
          <cell r="B84">
            <v>31.7</v>
          </cell>
          <cell r="C84" t="str">
            <v>Inter Mod RA</v>
          </cell>
        </row>
        <row r="85">
          <cell r="B85">
            <v>43.7</v>
          </cell>
          <cell r="C85" t="str">
            <v>Mod/Heavy RA re TS</v>
          </cell>
        </row>
        <row r="86">
          <cell r="B86">
            <v>18.400000000000002</v>
          </cell>
          <cell r="C86" t="str">
            <v>Inter Mod RA</v>
          </cell>
        </row>
        <row r="87">
          <cell r="B87">
            <v>0.5</v>
          </cell>
          <cell r="C87" t="str">
            <v>Inter SL RA</v>
          </cell>
        </row>
        <row r="88">
          <cell r="B88">
            <v>20.399999999999999</v>
          </cell>
          <cell r="C88" t="str">
            <v>Re RA</v>
          </cell>
        </row>
        <row r="89">
          <cell r="B89">
            <v>9.6999999999999993</v>
          </cell>
          <cell r="C89" t="str">
            <v>Cns SL RA</v>
          </cell>
        </row>
        <row r="90">
          <cell r="B90">
            <v>6.3999999999999995</v>
          </cell>
          <cell r="C90" t="str">
            <v>Inter SL RA</v>
          </cell>
        </row>
        <row r="91">
          <cell r="B91">
            <v>28.9</v>
          </cell>
          <cell r="C91" t="str">
            <v>Inter SL RA</v>
          </cell>
        </row>
        <row r="92">
          <cell r="B92">
            <v>15.9</v>
          </cell>
          <cell r="C92" t="str">
            <v>Cns SL RA</v>
          </cell>
        </row>
        <row r="93">
          <cell r="B93">
            <v>4.3</v>
          </cell>
          <cell r="C93" t="str">
            <v>Cns SL RA</v>
          </cell>
        </row>
        <row r="94">
          <cell r="B94">
            <v>9.6999999999999993</v>
          </cell>
          <cell r="C94" t="str">
            <v>Inter SL RA</v>
          </cell>
        </row>
        <row r="95">
          <cell r="B95">
            <v>69.3</v>
          </cell>
          <cell r="C95" t="str">
            <v>Cns Mod RA</v>
          </cell>
        </row>
        <row r="96">
          <cell r="B96">
            <v>55.1</v>
          </cell>
          <cell r="C96" t="str">
            <v>Cns Mod RA</v>
          </cell>
        </row>
        <row r="97">
          <cell r="B97" t="str">
            <v/>
          </cell>
          <cell r="C97" t="e">
            <v>#N/A</v>
          </cell>
        </row>
        <row r="98">
          <cell r="B98" t="str">
            <v/>
          </cell>
          <cell r="C98" t="e">
            <v>#N/A</v>
          </cell>
        </row>
        <row r="99">
          <cell r="B99" t="str">
            <v/>
          </cell>
          <cell r="C99" t="e">
            <v>#N/A</v>
          </cell>
        </row>
      </sheetData>
      <sheetData sheetId="24"/>
      <sheetData sheetId="25">
        <row r="19">
          <cell r="AL19" t="str">
            <v>T</v>
          </cell>
          <cell r="AM19" t="str">
            <v>T</v>
          </cell>
          <cell r="AN19" t="str">
            <v>T</v>
          </cell>
          <cell r="AO19" t="str">
            <v>CLM</v>
          </cell>
          <cell r="AP19" t="str">
            <v>T</v>
          </cell>
          <cell r="AQ19" t="str">
            <v>CLM</v>
          </cell>
          <cell r="AR19" t="str">
            <v>CLM</v>
          </cell>
          <cell r="AS19" t="str">
            <v>T</v>
          </cell>
          <cell r="AT19" t="str">
            <v>T</v>
          </cell>
          <cell r="AU19" t="str">
            <v>TG</v>
          </cell>
          <cell r="AV19" t="str">
            <v>TG</v>
          </cell>
          <cell r="AW19" t="str">
            <v>TG</v>
          </cell>
          <cell r="AX19" t="str">
            <v>T</v>
          </cell>
          <cell r="AY19" t="str">
            <v>T</v>
          </cell>
          <cell r="AZ19" t="str">
            <v>TG</v>
          </cell>
          <cell r="BA19" t="str">
            <v>TG</v>
          </cell>
        </row>
        <row r="60">
          <cell r="AL60" t="str">
            <v>T</v>
          </cell>
          <cell r="AM60" t="str">
            <v>TG</v>
          </cell>
          <cell r="AN60" t="str">
            <v>TG</v>
          </cell>
          <cell r="AO60" t="str">
            <v>T</v>
          </cell>
          <cell r="AP60" t="str">
            <v>T</v>
          </cell>
          <cell r="AQ60" t="str">
            <v>T</v>
          </cell>
          <cell r="AR60" t="str">
            <v>TG</v>
          </cell>
          <cell r="AS60" t="str">
            <v>T</v>
          </cell>
          <cell r="AT60" t="str">
            <v>TG</v>
          </cell>
          <cell r="AU60" t="str">
            <v>TG</v>
          </cell>
          <cell r="AV60" t="str">
            <v>T</v>
          </cell>
          <cell r="AX60" t="str">
            <v>CLM</v>
          </cell>
          <cell r="AY60" t="str">
            <v>CLM</v>
          </cell>
          <cell r="AZ60" t="str">
            <v>CLM</v>
          </cell>
        </row>
        <row r="78">
          <cell r="M78" t="str">
            <v>T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8">
          <cell r="F8">
            <v>75.41299607333552</v>
          </cell>
          <cell r="K8">
            <v>81.317034649361304</v>
          </cell>
          <cell r="X8">
            <v>89.495429193271875</v>
          </cell>
        </row>
        <row r="9">
          <cell r="F9">
            <v>79.27546788372959</v>
          </cell>
          <cell r="K9">
            <v>76.043835706255507</v>
          </cell>
          <cell r="X9">
            <v>84.594400321721793</v>
          </cell>
        </row>
        <row r="10">
          <cell r="F10">
            <v>73.971060596179811</v>
          </cell>
          <cell r="K10">
            <v>81.7646037409543</v>
          </cell>
          <cell r="X10">
            <v>94.929677919351548</v>
          </cell>
        </row>
        <row r="11">
          <cell r="F11">
            <v>90.219867449902509</v>
          </cell>
          <cell r="K11">
            <v>91.838728868182031</v>
          </cell>
          <cell r="X11">
            <v>94.242835441910856</v>
          </cell>
        </row>
        <row r="12">
          <cell r="F12">
            <v>83.329595082535334</v>
          </cell>
          <cell r="K12">
            <v>77.007783360974742</v>
          </cell>
          <cell r="X12">
            <v>85.778016219296006</v>
          </cell>
        </row>
        <row r="13">
          <cell r="F13">
            <v>67.094154144094659</v>
          </cell>
          <cell r="K13">
            <v>78.924031421175613</v>
          </cell>
          <cell r="X13">
            <v>94.976593310395145</v>
          </cell>
        </row>
        <row r="14">
          <cell r="F14">
            <v>87.531808735198595</v>
          </cell>
          <cell r="K14">
            <v>95.067420170017868</v>
          </cell>
          <cell r="X14">
            <v>96.669546276070776</v>
          </cell>
        </row>
        <row r="15">
          <cell r="F15">
            <v>75.806823288786362</v>
          </cell>
          <cell r="K15">
            <v>87.58525622462767</v>
          </cell>
          <cell r="X15">
            <v>90.285851672166032</v>
          </cell>
        </row>
        <row r="16">
          <cell r="F16">
            <v>94.905832015442712</v>
          </cell>
          <cell r="K16">
            <v>93.263970887488853</v>
          </cell>
          <cell r="X16">
            <v>84.184813194407482</v>
          </cell>
        </row>
        <row r="17">
          <cell r="F17">
            <v>68.621521496128793</v>
          </cell>
          <cell r="K17">
            <v>78.557482738561959</v>
          </cell>
          <cell r="X17">
            <v>85.650844615991446</v>
          </cell>
        </row>
        <row r="19">
          <cell r="F19">
            <v>81.079557574325406</v>
          </cell>
          <cell r="K19">
            <v>75.5087640076149</v>
          </cell>
          <cell r="X19">
            <v>91.8571033297589</v>
          </cell>
        </row>
        <row r="20">
          <cell r="F20">
            <v>84.725253092859219</v>
          </cell>
          <cell r="K20">
            <v>93.476568401078168</v>
          </cell>
          <cell r="X20">
            <v>94.857344951335847</v>
          </cell>
        </row>
        <row r="21">
          <cell r="F21">
            <v>91.68809926880499</v>
          </cell>
          <cell r="K21">
            <v>96.728956768191736</v>
          </cell>
          <cell r="X21">
            <v>81.567778571788381</v>
          </cell>
        </row>
        <row r="22">
          <cell r="F22">
            <v>71.957973431143657</v>
          </cell>
          <cell r="K22">
            <v>82.492624879095828</v>
          </cell>
          <cell r="X22">
            <v>85.90249604768772</v>
          </cell>
        </row>
        <row r="23">
          <cell r="F23">
            <v>91.911638122885122</v>
          </cell>
          <cell r="K23">
            <v>80.017191943947921</v>
          </cell>
          <cell r="X23">
            <v>84.527934575684071</v>
          </cell>
        </row>
        <row r="24">
          <cell r="F24">
            <v>74.37439491091294</v>
          </cell>
          <cell r="K24">
            <v>83.888101916958107</v>
          </cell>
          <cell r="X24">
            <v>88.656828294001087</v>
          </cell>
        </row>
        <row r="25">
          <cell r="F25">
            <v>90.498296070254241</v>
          </cell>
          <cell r="K25">
            <v>91.983003497793732</v>
          </cell>
          <cell r="X25">
            <v>83.005686136420081</v>
          </cell>
        </row>
        <row r="26">
          <cell r="F26">
            <v>74.526912339076702</v>
          </cell>
          <cell r="K26">
            <v>83.115365273761171</v>
          </cell>
          <cell r="X26">
            <v>91.801681435810139</v>
          </cell>
        </row>
        <row r="27">
          <cell r="F27">
            <v>67.971721534160309</v>
          </cell>
          <cell r="K27">
            <v>75.880357993618631</v>
          </cell>
          <cell r="X27">
            <v>96.55917508812108</v>
          </cell>
        </row>
        <row r="28">
          <cell r="F28">
            <v>88.85779948974681</v>
          </cell>
          <cell r="K28">
            <v>86.079067214326315</v>
          </cell>
          <cell r="X28">
            <v>91.875379228323595</v>
          </cell>
        </row>
        <row r="30">
          <cell r="F30">
            <v>74.790838423941608</v>
          </cell>
          <cell r="K30">
            <v>81.324594065900854</v>
          </cell>
          <cell r="X30">
            <v>88.707884038296882</v>
          </cell>
        </row>
        <row r="31">
          <cell r="F31">
            <v>93.295342494094442</v>
          </cell>
          <cell r="K31">
            <v>80.017191943947921</v>
          </cell>
          <cell r="X31">
            <v>78.557482738561959</v>
          </cell>
        </row>
        <row r="32">
          <cell r="F32">
            <v>78.463382904995029</v>
          </cell>
          <cell r="K32">
            <v>96.517650497117941</v>
          </cell>
          <cell r="X32">
            <v>91.649405643001401</v>
          </cell>
        </row>
        <row r="33">
          <cell r="F33">
            <v>85.586225280384298</v>
          </cell>
          <cell r="K33">
            <v>90.061668333449816</v>
          </cell>
          <cell r="X33">
            <v>87.255921724445045</v>
          </cell>
        </row>
        <row r="34">
          <cell r="F34">
            <v>79.101586094726713</v>
          </cell>
          <cell r="K34">
            <v>88.057246099780073</v>
          </cell>
          <cell r="X34">
            <v>85.840587858319296</v>
          </cell>
        </row>
        <row r="35">
          <cell r="F35">
            <v>84.46076283297424</v>
          </cell>
          <cell r="K35">
            <v>81.762173238905774</v>
          </cell>
          <cell r="X35">
            <v>85.840587858319296</v>
          </cell>
        </row>
        <row r="36">
          <cell r="F36">
            <v>76.775100780078347</v>
          </cell>
          <cell r="K36">
            <v>76.126129074641796</v>
          </cell>
          <cell r="X36">
            <v>94.807771703071936</v>
          </cell>
        </row>
        <row r="37">
          <cell r="F37">
            <v>81.80335062722672</v>
          </cell>
          <cell r="K37">
            <v>100</v>
          </cell>
          <cell r="X37">
            <v>100</v>
          </cell>
        </row>
        <row r="38">
          <cell r="F38">
            <v>100</v>
          </cell>
          <cell r="K38">
            <v>100</v>
          </cell>
          <cell r="X38">
            <v>100</v>
          </cell>
        </row>
        <row r="39">
          <cell r="F39">
            <v>100</v>
          </cell>
          <cell r="K39">
            <v>100</v>
          </cell>
          <cell r="X39">
            <v>100</v>
          </cell>
        </row>
        <row r="40">
          <cell r="F40">
            <v>100</v>
          </cell>
          <cell r="K40">
            <v>100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FOR COVER"/>
      <sheetName val="Program"/>
      <sheetName val="COVER"/>
      <sheetName val="Koreksi"/>
      <sheetName val="Untuk Prakicu"/>
      <sheetName val="RH (2)"/>
      <sheetName val="Data"/>
      <sheetName val="HEADING BARU"/>
      <sheetName val="WWww"/>
      <sheetName val="BULETIN"/>
      <sheetName val="SANDY SYNOP"/>
      <sheetName val="SYNOP D I"/>
      <sheetName val="SYNOP D II"/>
      <sheetName val="SYNOP D III"/>
      <sheetName val="ME 45"/>
      <sheetName val="CSV ME45"/>
      <sheetName val="Visibility"/>
      <sheetName val="Hs"/>
      <sheetName val="Angin"/>
      <sheetName val="Temperatur"/>
      <sheetName val="SUN OK"/>
      <sheetName val="Panci"/>
      <sheetName val="FKlim 71"/>
      <sheetName val="WXREV"/>
      <sheetName val="WIND"/>
      <sheetName val="SPECI"/>
      <sheetName val="SHIP"/>
      <sheetName val="TOTAL AWAN"/>
      <sheetName val="SANDI KLIMAT"/>
      <sheetName val="W-EXTREEM"/>
      <sheetName val="Tabel Metar"/>
      <sheetName val="STATE of SEA"/>
      <sheetName val="BBXX"/>
      <sheetName val="KOM_CMSS"/>
      <sheetName val="KOM_RADAR"/>
      <sheetName val="KOM_MARCOM"/>
      <sheetName val="KOM_AWS REK"/>
      <sheetName val="KOM_AWS VAIS"/>
      <sheetName val="KOM_SYNERGIE"/>
      <sheetName val="DATA_RADAR"/>
      <sheetName val="DAFTAR ALAT TERPASANG"/>
      <sheetName val="SAL"/>
      <sheetName val="DI"/>
      <sheetName val="DII"/>
      <sheetName val="DIII"/>
      <sheetName val="Jan-A"/>
      <sheetName val="Jan-B"/>
      <sheetName val="Kop H. 6 (a,b)"/>
      <sheetName val="6 (a,b)"/>
      <sheetName val="RR"/>
      <sheetName val="Kop 13 (a,b) Landscape"/>
      <sheetName val="13 (a,b)"/>
      <sheetName val="TABULAR FAX"/>
      <sheetName val="RUMUS FOR ME45"/>
      <sheetName val="Del_P"/>
      <sheetName val="5aPPP"/>
      <sheetName val="OBS_ON_DUTY"/>
      <sheetName val="Dbase(hour)"/>
      <sheetName val="Dbase_all_num_code"/>
      <sheetName val="SOS"/>
      <sheetName val="Climat"/>
      <sheetName val="max_min_UTC"/>
      <sheetName val="max_min_LT"/>
      <sheetName val="RHB"/>
      <sheetName val="Tabel Td"/>
      <sheetName val="Tek Uap Air eeee"/>
      <sheetName val="CONTOH Jan-A"/>
      <sheetName val="CONTOH Jan-B"/>
      <sheetName val="QCQC"/>
      <sheetName val="WEATHER_CLOUD&amp;SUN"/>
      <sheetName val="LOW_MIDLE_HIGH_AWAN"/>
      <sheetName val="RH"/>
    </sheetNames>
    <sheetDataSet>
      <sheetData sheetId="0"/>
      <sheetData sheetId="1">
        <row r="45">
          <cell r="J45" t="str">
            <v>ADNAL F. BAESANDO, S.Tr</v>
          </cell>
        </row>
      </sheetData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2DEB7-E1DF-4978-ABA5-7C486570AD45}">
  <dimension ref="B25:F30"/>
  <sheetViews>
    <sheetView workbookViewId="0">
      <selection activeCell="L13" sqref="L13"/>
    </sheetView>
  </sheetViews>
  <sheetFormatPr defaultRowHeight="15" x14ac:dyDescent="0.25"/>
  <cols>
    <col min="3" max="3" width="13.7109375" bestFit="1" customWidth="1"/>
  </cols>
  <sheetData>
    <row r="25" spans="2:6" x14ac:dyDescent="0.25">
      <c r="B25" t="s">
        <v>122</v>
      </c>
      <c r="C25" t="s">
        <v>124</v>
      </c>
      <c r="D25" t="s">
        <v>116</v>
      </c>
      <c r="E25" t="s">
        <v>117</v>
      </c>
      <c r="F25" t="s">
        <v>118</v>
      </c>
    </row>
    <row r="26" spans="2:6" x14ac:dyDescent="0.25">
      <c r="B26" t="s">
        <v>123</v>
      </c>
      <c r="C26" t="s">
        <v>125</v>
      </c>
      <c r="D26" t="s">
        <v>119</v>
      </c>
      <c r="E26" t="s">
        <v>120</v>
      </c>
      <c r="F26" t="s">
        <v>121</v>
      </c>
    </row>
    <row r="28" spans="2:6" x14ac:dyDescent="0.25">
      <c r="B28" t="s">
        <v>126</v>
      </c>
      <c r="C28" t="s">
        <v>127</v>
      </c>
    </row>
    <row r="29" spans="2:6" x14ac:dyDescent="0.25">
      <c r="B29" t="s">
        <v>126</v>
      </c>
      <c r="C29" t="s">
        <v>128</v>
      </c>
    </row>
    <row r="30" spans="2:6" x14ac:dyDescent="0.25">
      <c r="B30" t="s">
        <v>129</v>
      </c>
      <c r="C30" t="s">
        <v>130</v>
      </c>
      <c r="D30" s="56" t="s">
        <v>131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C1C6-97E0-49DF-862C-C6D1077C49F5}">
  <sheetPr>
    <tabColor rgb="FF00B050"/>
  </sheetPr>
  <dimension ref="A1:BA100"/>
  <sheetViews>
    <sheetView tabSelected="1" zoomScale="75" workbookViewId="0">
      <selection activeCell="H59" sqref="A1:XFD1048576"/>
    </sheetView>
  </sheetViews>
  <sheetFormatPr defaultRowHeight="12.75" x14ac:dyDescent="0.25"/>
  <cols>
    <col min="1" max="1" width="10" style="1" customWidth="1"/>
    <col min="2" max="7" width="7.7109375" style="1" customWidth="1"/>
    <col min="8" max="8" width="14.140625" style="1" customWidth="1"/>
    <col min="9" max="9" width="14.5703125" style="1" customWidth="1"/>
    <col min="10" max="10" width="13.28515625" style="1" customWidth="1"/>
    <col min="11" max="11" width="9.140625" style="1"/>
    <col min="12" max="12" width="10.85546875" style="1" customWidth="1"/>
    <col min="13" max="13" width="9.85546875" style="1" customWidth="1"/>
    <col min="14" max="16" width="7.7109375" style="1" customWidth="1"/>
    <col min="17" max="17" width="8.7109375" style="1" customWidth="1"/>
    <col min="18" max="20" width="9.140625" style="1"/>
    <col min="21" max="21" width="17.7109375" style="1" customWidth="1"/>
    <col min="22" max="22" width="19.28515625" style="1" customWidth="1"/>
    <col min="23" max="24" width="9.140625" style="1"/>
    <col min="25" max="25" width="11.85546875" style="1" customWidth="1"/>
    <col min="26" max="51" width="9.140625" style="1"/>
    <col min="52" max="52" width="9.140625" style="1" customWidth="1"/>
    <col min="53" max="256" width="9.140625" style="1"/>
    <col min="257" max="257" width="10" style="1" customWidth="1"/>
    <col min="258" max="263" width="7.7109375" style="1" customWidth="1"/>
    <col min="264" max="264" width="14.140625" style="1" customWidth="1"/>
    <col min="265" max="265" width="14.5703125" style="1" customWidth="1"/>
    <col min="266" max="266" width="13.28515625" style="1" customWidth="1"/>
    <col min="267" max="267" width="9.140625" style="1"/>
    <col min="268" max="268" width="10.85546875" style="1" customWidth="1"/>
    <col min="269" max="269" width="9.85546875" style="1" customWidth="1"/>
    <col min="270" max="272" width="7.7109375" style="1" customWidth="1"/>
    <col min="273" max="273" width="8.7109375" style="1" customWidth="1"/>
    <col min="274" max="276" width="9.140625" style="1"/>
    <col min="277" max="277" width="17.7109375" style="1" customWidth="1"/>
    <col min="278" max="278" width="19.28515625" style="1" customWidth="1"/>
    <col min="279" max="280" width="9.140625" style="1"/>
    <col min="281" max="281" width="11.85546875" style="1" customWidth="1"/>
    <col min="282" max="512" width="9.140625" style="1"/>
    <col min="513" max="513" width="10" style="1" customWidth="1"/>
    <col min="514" max="519" width="7.7109375" style="1" customWidth="1"/>
    <col min="520" max="520" width="14.140625" style="1" customWidth="1"/>
    <col min="521" max="521" width="14.5703125" style="1" customWidth="1"/>
    <col min="522" max="522" width="13.28515625" style="1" customWidth="1"/>
    <col min="523" max="523" width="9.140625" style="1"/>
    <col min="524" max="524" width="10.85546875" style="1" customWidth="1"/>
    <col min="525" max="525" width="9.85546875" style="1" customWidth="1"/>
    <col min="526" max="528" width="7.7109375" style="1" customWidth="1"/>
    <col min="529" max="529" width="8.7109375" style="1" customWidth="1"/>
    <col min="530" max="532" width="9.140625" style="1"/>
    <col min="533" max="533" width="17.7109375" style="1" customWidth="1"/>
    <col min="534" max="534" width="19.28515625" style="1" customWidth="1"/>
    <col min="535" max="536" width="9.140625" style="1"/>
    <col min="537" max="537" width="11.85546875" style="1" customWidth="1"/>
    <col min="538" max="768" width="9.140625" style="1"/>
    <col min="769" max="769" width="10" style="1" customWidth="1"/>
    <col min="770" max="775" width="7.7109375" style="1" customWidth="1"/>
    <col min="776" max="776" width="14.140625" style="1" customWidth="1"/>
    <col min="777" max="777" width="14.5703125" style="1" customWidth="1"/>
    <col min="778" max="778" width="13.28515625" style="1" customWidth="1"/>
    <col min="779" max="779" width="9.140625" style="1"/>
    <col min="780" max="780" width="10.85546875" style="1" customWidth="1"/>
    <col min="781" max="781" width="9.85546875" style="1" customWidth="1"/>
    <col min="782" max="784" width="7.7109375" style="1" customWidth="1"/>
    <col min="785" max="785" width="8.7109375" style="1" customWidth="1"/>
    <col min="786" max="788" width="9.140625" style="1"/>
    <col min="789" max="789" width="17.7109375" style="1" customWidth="1"/>
    <col min="790" max="790" width="19.28515625" style="1" customWidth="1"/>
    <col min="791" max="792" width="9.140625" style="1"/>
    <col min="793" max="793" width="11.85546875" style="1" customWidth="1"/>
    <col min="794" max="1024" width="9.140625" style="1"/>
    <col min="1025" max="1025" width="10" style="1" customWidth="1"/>
    <col min="1026" max="1031" width="7.7109375" style="1" customWidth="1"/>
    <col min="1032" max="1032" width="14.140625" style="1" customWidth="1"/>
    <col min="1033" max="1033" width="14.5703125" style="1" customWidth="1"/>
    <col min="1034" max="1034" width="13.28515625" style="1" customWidth="1"/>
    <col min="1035" max="1035" width="9.140625" style="1"/>
    <col min="1036" max="1036" width="10.85546875" style="1" customWidth="1"/>
    <col min="1037" max="1037" width="9.85546875" style="1" customWidth="1"/>
    <col min="1038" max="1040" width="7.7109375" style="1" customWidth="1"/>
    <col min="1041" max="1041" width="8.7109375" style="1" customWidth="1"/>
    <col min="1042" max="1044" width="9.140625" style="1"/>
    <col min="1045" max="1045" width="17.7109375" style="1" customWidth="1"/>
    <col min="1046" max="1046" width="19.28515625" style="1" customWidth="1"/>
    <col min="1047" max="1048" width="9.140625" style="1"/>
    <col min="1049" max="1049" width="11.85546875" style="1" customWidth="1"/>
    <col min="1050" max="1280" width="9.140625" style="1"/>
    <col min="1281" max="1281" width="10" style="1" customWidth="1"/>
    <col min="1282" max="1287" width="7.7109375" style="1" customWidth="1"/>
    <col min="1288" max="1288" width="14.140625" style="1" customWidth="1"/>
    <col min="1289" max="1289" width="14.5703125" style="1" customWidth="1"/>
    <col min="1290" max="1290" width="13.28515625" style="1" customWidth="1"/>
    <col min="1291" max="1291" width="9.140625" style="1"/>
    <col min="1292" max="1292" width="10.85546875" style="1" customWidth="1"/>
    <col min="1293" max="1293" width="9.85546875" style="1" customWidth="1"/>
    <col min="1294" max="1296" width="7.7109375" style="1" customWidth="1"/>
    <col min="1297" max="1297" width="8.7109375" style="1" customWidth="1"/>
    <col min="1298" max="1300" width="9.140625" style="1"/>
    <col min="1301" max="1301" width="17.7109375" style="1" customWidth="1"/>
    <col min="1302" max="1302" width="19.28515625" style="1" customWidth="1"/>
    <col min="1303" max="1304" width="9.140625" style="1"/>
    <col min="1305" max="1305" width="11.85546875" style="1" customWidth="1"/>
    <col min="1306" max="1536" width="9.140625" style="1"/>
    <col min="1537" max="1537" width="10" style="1" customWidth="1"/>
    <col min="1538" max="1543" width="7.7109375" style="1" customWidth="1"/>
    <col min="1544" max="1544" width="14.140625" style="1" customWidth="1"/>
    <col min="1545" max="1545" width="14.5703125" style="1" customWidth="1"/>
    <col min="1546" max="1546" width="13.28515625" style="1" customWidth="1"/>
    <col min="1547" max="1547" width="9.140625" style="1"/>
    <col min="1548" max="1548" width="10.85546875" style="1" customWidth="1"/>
    <col min="1549" max="1549" width="9.85546875" style="1" customWidth="1"/>
    <col min="1550" max="1552" width="7.7109375" style="1" customWidth="1"/>
    <col min="1553" max="1553" width="8.7109375" style="1" customWidth="1"/>
    <col min="1554" max="1556" width="9.140625" style="1"/>
    <col min="1557" max="1557" width="17.7109375" style="1" customWidth="1"/>
    <col min="1558" max="1558" width="19.28515625" style="1" customWidth="1"/>
    <col min="1559" max="1560" width="9.140625" style="1"/>
    <col min="1561" max="1561" width="11.85546875" style="1" customWidth="1"/>
    <col min="1562" max="1792" width="9.140625" style="1"/>
    <col min="1793" max="1793" width="10" style="1" customWidth="1"/>
    <col min="1794" max="1799" width="7.7109375" style="1" customWidth="1"/>
    <col min="1800" max="1800" width="14.140625" style="1" customWidth="1"/>
    <col min="1801" max="1801" width="14.5703125" style="1" customWidth="1"/>
    <col min="1802" max="1802" width="13.28515625" style="1" customWidth="1"/>
    <col min="1803" max="1803" width="9.140625" style="1"/>
    <col min="1804" max="1804" width="10.85546875" style="1" customWidth="1"/>
    <col min="1805" max="1805" width="9.85546875" style="1" customWidth="1"/>
    <col min="1806" max="1808" width="7.7109375" style="1" customWidth="1"/>
    <col min="1809" max="1809" width="8.7109375" style="1" customWidth="1"/>
    <col min="1810" max="1812" width="9.140625" style="1"/>
    <col min="1813" max="1813" width="17.7109375" style="1" customWidth="1"/>
    <col min="1814" max="1814" width="19.28515625" style="1" customWidth="1"/>
    <col min="1815" max="1816" width="9.140625" style="1"/>
    <col min="1817" max="1817" width="11.85546875" style="1" customWidth="1"/>
    <col min="1818" max="2048" width="9.140625" style="1"/>
    <col min="2049" max="2049" width="10" style="1" customWidth="1"/>
    <col min="2050" max="2055" width="7.7109375" style="1" customWidth="1"/>
    <col min="2056" max="2056" width="14.140625" style="1" customWidth="1"/>
    <col min="2057" max="2057" width="14.5703125" style="1" customWidth="1"/>
    <col min="2058" max="2058" width="13.28515625" style="1" customWidth="1"/>
    <col min="2059" max="2059" width="9.140625" style="1"/>
    <col min="2060" max="2060" width="10.85546875" style="1" customWidth="1"/>
    <col min="2061" max="2061" width="9.85546875" style="1" customWidth="1"/>
    <col min="2062" max="2064" width="7.7109375" style="1" customWidth="1"/>
    <col min="2065" max="2065" width="8.7109375" style="1" customWidth="1"/>
    <col min="2066" max="2068" width="9.140625" style="1"/>
    <col min="2069" max="2069" width="17.7109375" style="1" customWidth="1"/>
    <col min="2070" max="2070" width="19.28515625" style="1" customWidth="1"/>
    <col min="2071" max="2072" width="9.140625" style="1"/>
    <col min="2073" max="2073" width="11.85546875" style="1" customWidth="1"/>
    <col min="2074" max="2304" width="9.140625" style="1"/>
    <col min="2305" max="2305" width="10" style="1" customWidth="1"/>
    <col min="2306" max="2311" width="7.7109375" style="1" customWidth="1"/>
    <col min="2312" max="2312" width="14.140625" style="1" customWidth="1"/>
    <col min="2313" max="2313" width="14.5703125" style="1" customWidth="1"/>
    <col min="2314" max="2314" width="13.28515625" style="1" customWidth="1"/>
    <col min="2315" max="2315" width="9.140625" style="1"/>
    <col min="2316" max="2316" width="10.85546875" style="1" customWidth="1"/>
    <col min="2317" max="2317" width="9.85546875" style="1" customWidth="1"/>
    <col min="2318" max="2320" width="7.7109375" style="1" customWidth="1"/>
    <col min="2321" max="2321" width="8.7109375" style="1" customWidth="1"/>
    <col min="2322" max="2324" width="9.140625" style="1"/>
    <col min="2325" max="2325" width="17.7109375" style="1" customWidth="1"/>
    <col min="2326" max="2326" width="19.28515625" style="1" customWidth="1"/>
    <col min="2327" max="2328" width="9.140625" style="1"/>
    <col min="2329" max="2329" width="11.85546875" style="1" customWidth="1"/>
    <col min="2330" max="2560" width="9.140625" style="1"/>
    <col min="2561" max="2561" width="10" style="1" customWidth="1"/>
    <col min="2562" max="2567" width="7.7109375" style="1" customWidth="1"/>
    <col min="2568" max="2568" width="14.140625" style="1" customWidth="1"/>
    <col min="2569" max="2569" width="14.5703125" style="1" customWidth="1"/>
    <col min="2570" max="2570" width="13.28515625" style="1" customWidth="1"/>
    <col min="2571" max="2571" width="9.140625" style="1"/>
    <col min="2572" max="2572" width="10.85546875" style="1" customWidth="1"/>
    <col min="2573" max="2573" width="9.85546875" style="1" customWidth="1"/>
    <col min="2574" max="2576" width="7.7109375" style="1" customWidth="1"/>
    <col min="2577" max="2577" width="8.7109375" style="1" customWidth="1"/>
    <col min="2578" max="2580" width="9.140625" style="1"/>
    <col min="2581" max="2581" width="17.7109375" style="1" customWidth="1"/>
    <col min="2582" max="2582" width="19.28515625" style="1" customWidth="1"/>
    <col min="2583" max="2584" width="9.140625" style="1"/>
    <col min="2585" max="2585" width="11.85546875" style="1" customWidth="1"/>
    <col min="2586" max="2816" width="9.140625" style="1"/>
    <col min="2817" max="2817" width="10" style="1" customWidth="1"/>
    <col min="2818" max="2823" width="7.7109375" style="1" customWidth="1"/>
    <col min="2824" max="2824" width="14.140625" style="1" customWidth="1"/>
    <col min="2825" max="2825" width="14.5703125" style="1" customWidth="1"/>
    <col min="2826" max="2826" width="13.28515625" style="1" customWidth="1"/>
    <col min="2827" max="2827" width="9.140625" style="1"/>
    <col min="2828" max="2828" width="10.85546875" style="1" customWidth="1"/>
    <col min="2829" max="2829" width="9.85546875" style="1" customWidth="1"/>
    <col min="2830" max="2832" width="7.7109375" style="1" customWidth="1"/>
    <col min="2833" max="2833" width="8.7109375" style="1" customWidth="1"/>
    <col min="2834" max="2836" width="9.140625" style="1"/>
    <col min="2837" max="2837" width="17.7109375" style="1" customWidth="1"/>
    <col min="2838" max="2838" width="19.28515625" style="1" customWidth="1"/>
    <col min="2839" max="2840" width="9.140625" style="1"/>
    <col min="2841" max="2841" width="11.85546875" style="1" customWidth="1"/>
    <col min="2842" max="3072" width="9.140625" style="1"/>
    <col min="3073" max="3073" width="10" style="1" customWidth="1"/>
    <col min="3074" max="3079" width="7.7109375" style="1" customWidth="1"/>
    <col min="3080" max="3080" width="14.140625" style="1" customWidth="1"/>
    <col min="3081" max="3081" width="14.5703125" style="1" customWidth="1"/>
    <col min="3082" max="3082" width="13.28515625" style="1" customWidth="1"/>
    <col min="3083" max="3083" width="9.140625" style="1"/>
    <col min="3084" max="3084" width="10.85546875" style="1" customWidth="1"/>
    <col min="3085" max="3085" width="9.85546875" style="1" customWidth="1"/>
    <col min="3086" max="3088" width="7.7109375" style="1" customWidth="1"/>
    <col min="3089" max="3089" width="8.7109375" style="1" customWidth="1"/>
    <col min="3090" max="3092" width="9.140625" style="1"/>
    <col min="3093" max="3093" width="17.7109375" style="1" customWidth="1"/>
    <col min="3094" max="3094" width="19.28515625" style="1" customWidth="1"/>
    <col min="3095" max="3096" width="9.140625" style="1"/>
    <col min="3097" max="3097" width="11.85546875" style="1" customWidth="1"/>
    <col min="3098" max="3328" width="9.140625" style="1"/>
    <col min="3329" max="3329" width="10" style="1" customWidth="1"/>
    <col min="3330" max="3335" width="7.7109375" style="1" customWidth="1"/>
    <col min="3336" max="3336" width="14.140625" style="1" customWidth="1"/>
    <col min="3337" max="3337" width="14.5703125" style="1" customWidth="1"/>
    <col min="3338" max="3338" width="13.28515625" style="1" customWidth="1"/>
    <col min="3339" max="3339" width="9.140625" style="1"/>
    <col min="3340" max="3340" width="10.85546875" style="1" customWidth="1"/>
    <col min="3341" max="3341" width="9.85546875" style="1" customWidth="1"/>
    <col min="3342" max="3344" width="7.7109375" style="1" customWidth="1"/>
    <col min="3345" max="3345" width="8.7109375" style="1" customWidth="1"/>
    <col min="3346" max="3348" width="9.140625" style="1"/>
    <col min="3349" max="3349" width="17.7109375" style="1" customWidth="1"/>
    <col min="3350" max="3350" width="19.28515625" style="1" customWidth="1"/>
    <col min="3351" max="3352" width="9.140625" style="1"/>
    <col min="3353" max="3353" width="11.85546875" style="1" customWidth="1"/>
    <col min="3354" max="3584" width="9.140625" style="1"/>
    <col min="3585" max="3585" width="10" style="1" customWidth="1"/>
    <col min="3586" max="3591" width="7.7109375" style="1" customWidth="1"/>
    <col min="3592" max="3592" width="14.140625" style="1" customWidth="1"/>
    <col min="3593" max="3593" width="14.5703125" style="1" customWidth="1"/>
    <col min="3594" max="3594" width="13.28515625" style="1" customWidth="1"/>
    <col min="3595" max="3595" width="9.140625" style="1"/>
    <col min="3596" max="3596" width="10.85546875" style="1" customWidth="1"/>
    <col min="3597" max="3597" width="9.85546875" style="1" customWidth="1"/>
    <col min="3598" max="3600" width="7.7109375" style="1" customWidth="1"/>
    <col min="3601" max="3601" width="8.7109375" style="1" customWidth="1"/>
    <col min="3602" max="3604" width="9.140625" style="1"/>
    <col min="3605" max="3605" width="17.7109375" style="1" customWidth="1"/>
    <col min="3606" max="3606" width="19.28515625" style="1" customWidth="1"/>
    <col min="3607" max="3608" width="9.140625" style="1"/>
    <col min="3609" max="3609" width="11.85546875" style="1" customWidth="1"/>
    <col min="3610" max="3840" width="9.140625" style="1"/>
    <col min="3841" max="3841" width="10" style="1" customWidth="1"/>
    <col min="3842" max="3847" width="7.7109375" style="1" customWidth="1"/>
    <col min="3848" max="3848" width="14.140625" style="1" customWidth="1"/>
    <col min="3849" max="3849" width="14.5703125" style="1" customWidth="1"/>
    <col min="3850" max="3850" width="13.28515625" style="1" customWidth="1"/>
    <col min="3851" max="3851" width="9.140625" style="1"/>
    <col min="3852" max="3852" width="10.85546875" style="1" customWidth="1"/>
    <col min="3853" max="3853" width="9.85546875" style="1" customWidth="1"/>
    <col min="3854" max="3856" width="7.7109375" style="1" customWidth="1"/>
    <col min="3857" max="3857" width="8.7109375" style="1" customWidth="1"/>
    <col min="3858" max="3860" width="9.140625" style="1"/>
    <col min="3861" max="3861" width="17.7109375" style="1" customWidth="1"/>
    <col min="3862" max="3862" width="19.28515625" style="1" customWidth="1"/>
    <col min="3863" max="3864" width="9.140625" style="1"/>
    <col min="3865" max="3865" width="11.85546875" style="1" customWidth="1"/>
    <col min="3866" max="4096" width="9.140625" style="1"/>
    <col min="4097" max="4097" width="10" style="1" customWidth="1"/>
    <col min="4098" max="4103" width="7.7109375" style="1" customWidth="1"/>
    <col min="4104" max="4104" width="14.140625" style="1" customWidth="1"/>
    <col min="4105" max="4105" width="14.5703125" style="1" customWidth="1"/>
    <col min="4106" max="4106" width="13.28515625" style="1" customWidth="1"/>
    <col min="4107" max="4107" width="9.140625" style="1"/>
    <col min="4108" max="4108" width="10.85546875" style="1" customWidth="1"/>
    <col min="4109" max="4109" width="9.85546875" style="1" customWidth="1"/>
    <col min="4110" max="4112" width="7.7109375" style="1" customWidth="1"/>
    <col min="4113" max="4113" width="8.7109375" style="1" customWidth="1"/>
    <col min="4114" max="4116" width="9.140625" style="1"/>
    <col min="4117" max="4117" width="17.7109375" style="1" customWidth="1"/>
    <col min="4118" max="4118" width="19.28515625" style="1" customWidth="1"/>
    <col min="4119" max="4120" width="9.140625" style="1"/>
    <col min="4121" max="4121" width="11.85546875" style="1" customWidth="1"/>
    <col min="4122" max="4352" width="9.140625" style="1"/>
    <col min="4353" max="4353" width="10" style="1" customWidth="1"/>
    <col min="4354" max="4359" width="7.7109375" style="1" customWidth="1"/>
    <col min="4360" max="4360" width="14.140625" style="1" customWidth="1"/>
    <col min="4361" max="4361" width="14.5703125" style="1" customWidth="1"/>
    <col min="4362" max="4362" width="13.28515625" style="1" customWidth="1"/>
    <col min="4363" max="4363" width="9.140625" style="1"/>
    <col min="4364" max="4364" width="10.85546875" style="1" customWidth="1"/>
    <col min="4365" max="4365" width="9.85546875" style="1" customWidth="1"/>
    <col min="4366" max="4368" width="7.7109375" style="1" customWidth="1"/>
    <col min="4369" max="4369" width="8.7109375" style="1" customWidth="1"/>
    <col min="4370" max="4372" width="9.140625" style="1"/>
    <col min="4373" max="4373" width="17.7109375" style="1" customWidth="1"/>
    <col min="4374" max="4374" width="19.28515625" style="1" customWidth="1"/>
    <col min="4375" max="4376" width="9.140625" style="1"/>
    <col min="4377" max="4377" width="11.85546875" style="1" customWidth="1"/>
    <col min="4378" max="4608" width="9.140625" style="1"/>
    <col min="4609" max="4609" width="10" style="1" customWidth="1"/>
    <col min="4610" max="4615" width="7.7109375" style="1" customWidth="1"/>
    <col min="4616" max="4616" width="14.140625" style="1" customWidth="1"/>
    <col min="4617" max="4617" width="14.5703125" style="1" customWidth="1"/>
    <col min="4618" max="4618" width="13.28515625" style="1" customWidth="1"/>
    <col min="4619" max="4619" width="9.140625" style="1"/>
    <col min="4620" max="4620" width="10.85546875" style="1" customWidth="1"/>
    <col min="4621" max="4621" width="9.85546875" style="1" customWidth="1"/>
    <col min="4622" max="4624" width="7.7109375" style="1" customWidth="1"/>
    <col min="4625" max="4625" width="8.7109375" style="1" customWidth="1"/>
    <col min="4626" max="4628" width="9.140625" style="1"/>
    <col min="4629" max="4629" width="17.7109375" style="1" customWidth="1"/>
    <col min="4630" max="4630" width="19.28515625" style="1" customWidth="1"/>
    <col min="4631" max="4632" width="9.140625" style="1"/>
    <col min="4633" max="4633" width="11.85546875" style="1" customWidth="1"/>
    <col min="4634" max="4864" width="9.140625" style="1"/>
    <col min="4865" max="4865" width="10" style="1" customWidth="1"/>
    <col min="4866" max="4871" width="7.7109375" style="1" customWidth="1"/>
    <col min="4872" max="4872" width="14.140625" style="1" customWidth="1"/>
    <col min="4873" max="4873" width="14.5703125" style="1" customWidth="1"/>
    <col min="4874" max="4874" width="13.28515625" style="1" customWidth="1"/>
    <col min="4875" max="4875" width="9.140625" style="1"/>
    <col min="4876" max="4876" width="10.85546875" style="1" customWidth="1"/>
    <col min="4877" max="4877" width="9.85546875" style="1" customWidth="1"/>
    <col min="4878" max="4880" width="7.7109375" style="1" customWidth="1"/>
    <col min="4881" max="4881" width="8.7109375" style="1" customWidth="1"/>
    <col min="4882" max="4884" width="9.140625" style="1"/>
    <col min="4885" max="4885" width="17.7109375" style="1" customWidth="1"/>
    <col min="4886" max="4886" width="19.28515625" style="1" customWidth="1"/>
    <col min="4887" max="4888" width="9.140625" style="1"/>
    <col min="4889" max="4889" width="11.85546875" style="1" customWidth="1"/>
    <col min="4890" max="5120" width="9.140625" style="1"/>
    <col min="5121" max="5121" width="10" style="1" customWidth="1"/>
    <col min="5122" max="5127" width="7.7109375" style="1" customWidth="1"/>
    <col min="5128" max="5128" width="14.140625" style="1" customWidth="1"/>
    <col min="5129" max="5129" width="14.5703125" style="1" customWidth="1"/>
    <col min="5130" max="5130" width="13.28515625" style="1" customWidth="1"/>
    <col min="5131" max="5131" width="9.140625" style="1"/>
    <col min="5132" max="5132" width="10.85546875" style="1" customWidth="1"/>
    <col min="5133" max="5133" width="9.85546875" style="1" customWidth="1"/>
    <col min="5134" max="5136" width="7.7109375" style="1" customWidth="1"/>
    <col min="5137" max="5137" width="8.7109375" style="1" customWidth="1"/>
    <col min="5138" max="5140" width="9.140625" style="1"/>
    <col min="5141" max="5141" width="17.7109375" style="1" customWidth="1"/>
    <col min="5142" max="5142" width="19.28515625" style="1" customWidth="1"/>
    <col min="5143" max="5144" width="9.140625" style="1"/>
    <col min="5145" max="5145" width="11.85546875" style="1" customWidth="1"/>
    <col min="5146" max="5376" width="9.140625" style="1"/>
    <col min="5377" max="5377" width="10" style="1" customWidth="1"/>
    <col min="5378" max="5383" width="7.7109375" style="1" customWidth="1"/>
    <col min="5384" max="5384" width="14.140625" style="1" customWidth="1"/>
    <col min="5385" max="5385" width="14.5703125" style="1" customWidth="1"/>
    <col min="5386" max="5386" width="13.28515625" style="1" customWidth="1"/>
    <col min="5387" max="5387" width="9.140625" style="1"/>
    <col min="5388" max="5388" width="10.85546875" style="1" customWidth="1"/>
    <col min="5389" max="5389" width="9.85546875" style="1" customWidth="1"/>
    <col min="5390" max="5392" width="7.7109375" style="1" customWidth="1"/>
    <col min="5393" max="5393" width="8.7109375" style="1" customWidth="1"/>
    <col min="5394" max="5396" width="9.140625" style="1"/>
    <col min="5397" max="5397" width="17.7109375" style="1" customWidth="1"/>
    <col min="5398" max="5398" width="19.28515625" style="1" customWidth="1"/>
    <col min="5399" max="5400" width="9.140625" style="1"/>
    <col min="5401" max="5401" width="11.85546875" style="1" customWidth="1"/>
    <col min="5402" max="5632" width="9.140625" style="1"/>
    <col min="5633" max="5633" width="10" style="1" customWidth="1"/>
    <col min="5634" max="5639" width="7.7109375" style="1" customWidth="1"/>
    <col min="5640" max="5640" width="14.140625" style="1" customWidth="1"/>
    <col min="5641" max="5641" width="14.5703125" style="1" customWidth="1"/>
    <col min="5642" max="5642" width="13.28515625" style="1" customWidth="1"/>
    <col min="5643" max="5643" width="9.140625" style="1"/>
    <col min="5644" max="5644" width="10.85546875" style="1" customWidth="1"/>
    <col min="5645" max="5645" width="9.85546875" style="1" customWidth="1"/>
    <col min="5646" max="5648" width="7.7109375" style="1" customWidth="1"/>
    <col min="5649" max="5649" width="8.7109375" style="1" customWidth="1"/>
    <col min="5650" max="5652" width="9.140625" style="1"/>
    <col min="5653" max="5653" width="17.7109375" style="1" customWidth="1"/>
    <col min="5654" max="5654" width="19.28515625" style="1" customWidth="1"/>
    <col min="5655" max="5656" width="9.140625" style="1"/>
    <col min="5657" max="5657" width="11.85546875" style="1" customWidth="1"/>
    <col min="5658" max="5888" width="9.140625" style="1"/>
    <col min="5889" max="5889" width="10" style="1" customWidth="1"/>
    <col min="5890" max="5895" width="7.7109375" style="1" customWidth="1"/>
    <col min="5896" max="5896" width="14.140625" style="1" customWidth="1"/>
    <col min="5897" max="5897" width="14.5703125" style="1" customWidth="1"/>
    <col min="5898" max="5898" width="13.28515625" style="1" customWidth="1"/>
    <col min="5899" max="5899" width="9.140625" style="1"/>
    <col min="5900" max="5900" width="10.85546875" style="1" customWidth="1"/>
    <col min="5901" max="5901" width="9.85546875" style="1" customWidth="1"/>
    <col min="5902" max="5904" width="7.7109375" style="1" customWidth="1"/>
    <col min="5905" max="5905" width="8.7109375" style="1" customWidth="1"/>
    <col min="5906" max="5908" width="9.140625" style="1"/>
    <col min="5909" max="5909" width="17.7109375" style="1" customWidth="1"/>
    <col min="5910" max="5910" width="19.28515625" style="1" customWidth="1"/>
    <col min="5911" max="5912" width="9.140625" style="1"/>
    <col min="5913" max="5913" width="11.85546875" style="1" customWidth="1"/>
    <col min="5914" max="6144" width="9.140625" style="1"/>
    <col min="6145" max="6145" width="10" style="1" customWidth="1"/>
    <col min="6146" max="6151" width="7.7109375" style="1" customWidth="1"/>
    <col min="6152" max="6152" width="14.140625" style="1" customWidth="1"/>
    <col min="6153" max="6153" width="14.5703125" style="1" customWidth="1"/>
    <col min="6154" max="6154" width="13.28515625" style="1" customWidth="1"/>
    <col min="6155" max="6155" width="9.140625" style="1"/>
    <col min="6156" max="6156" width="10.85546875" style="1" customWidth="1"/>
    <col min="6157" max="6157" width="9.85546875" style="1" customWidth="1"/>
    <col min="6158" max="6160" width="7.7109375" style="1" customWidth="1"/>
    <col min="6161" max="6161" width="8.7109375" style="1" customWidth="1"/>
    <col min="6162" max="6164" width="9.140625" style="1"/>
    <col min="6165" max="6165" width="17.7109375" style="1" customWidth="1"/>
    <col min="6166" max="6166" width="19.28515625" style="1" customWidth="1"/>
    <col min="6167" max="6168" width="9.140625" style="1"/>
    <col min="6169" max="6169" width="11.85546875" style="1" customWidth="1"/>
    <col min="6170" max="6400" width="9.140625" style="1"/>
    <col min="6401" max="6401" width="10" style="1" customWidth="1"/>
    <col min="6402" max="6407" width="7.7109375" style="1" customWidth="1"/>
    <col min="6408" max="6408" width="14.140625" style="1" customWidth="1"/>
    <col min="6409" max="6409" width="14.5703125" style="1" customWidth="1"/>
    <col min="6410" max="6410" width="13.28515625" style="1" customWidth="1"/>
    <col min="6411" max="6411" width="9.140625" style="1"/>
    <col min="6412" max="6412" width="10.85546875" style="1" customWidth="1"/>
    <col min="6413" max="6413" width="9.85546875" style="1" customWidth="1"/>
    <col min="6414" max="6416" width="7.7109375" style="1" customWidth="1"/>
    <col min="6417" max="6417" width="8.7109375" style="1" customWidth="1"/>
    <col min="6418" max="6420" width="9.140625" style="1"/>
    <col min="6421" max="6421" width="17.7109375" style="1" customWidth="1"/>
    <col min="6422" max="6422" width="19.28515625" style="1" customWidth="1"/>
    <col min="6423" max="6424" width="9.140625" style="1"/>
    <col min="6425" max="6425" width="11.85546875" style="1" customWidth="1"/>
    <col min="6426" max="6656" width="9.140625" style="1"/>
    <col min="6657" max="6657" width="10" style="1" customWidth="1"/>
    <col min="6658" max="6663" width="7.7109375" style="1" customWidth="1"/>
    <col min="6664" max="6664" width="14.140625" style="1" customWidth="1"/>
    <col min="6665" max="6665" width="14.5703125" style="1" customWidth="1"/>
    <col min="6666" max="6666" width="13.28515625" style="1" customWidth="1"/>
    <col min="6667" max="6667" width="9.140625" style="1"/>
    <col min="6668" max="6668" width="10.85546875" style="1" customWidth="1"/>
    <col min="6669" max="6669" width="9.85546875" style="1" customWidth="1"/>
    <col min="6670" max="6672" width="7.7109375" style="1" customWidth="1"/>
    <col min="6673" max="6673" width="8.7109375" style="1" customWidth="1"/>
    <col min="6674" max="6676" width="9.140625" style="1"/>
    <col min="6677" max="6677" width="17.7109375" style="1" customWidth="1"/>
    <col min="6678" max="6678" width="19.28515625" style="1" customWidth="1"/>
    <col min="6679" max="6680" width="9.140625" style="1"/>
    <col min="6681" max="6681" width="11.85546875" style="1" customWidth="1"/>
    <col min="6682" max="6912" width="9.140625" style="1"/>
    <col min="6913" max="6913" width="10" style="1" customWidth="1"/>
    <col min="6914" max="6919" width="7.7109375" style="1" customWidth="1"/>
    <col min="6920" max="6920" width="14.140625" style="1" customWidth="1"/>
    <col min="6921" max="6921" width="14.5703125" style="1" customWidth="1"/>
    <col min="6922" max="6922" width="13.28515625" style="1" customWidth="1"/>
    <col min="6923" max="6923" width="9.140625" style="1"/>
    <col min="6924" max="6924" width="10.85546875" style="1" customWidth="1"/>
    <col min="6925" max="6925" width="9.85546875" style="1" customWidth="1"/>
    <col min="6926" max="6928" width="7.7109375" style="1" customWidth="1"/>
    <col min="6929" max="6929" width="8.7109375" style="1" customWidth="1"/>
    <col min="6930" max="6932" width="9.140625" style="1"/>
    <col min="6933" max="6933" width="17.7109375" style="1" customWidth="1"/>
    <col min="6934" max="6934" width="19.28515625" style="1" customWidth="1"/>
    <col min="6935" max="6936" width="9.140625" style="1"/>
    <col min="6937" max="6937" width="11.85546875" style="1" customWidth="1"/>
    <col min="6938" max="7168" width="9.140625" style="1"/>
    <col min="7169" max="7169" width="10" style="1" customWidth="1"/>
    <col min="7170" max="7175" width="7.7109375" style="1" customWidth="1"/>
    <col min="7176" max="7176" width="14.140625" style="1" customWidth="1"/>
    <col min="7177" max="7177" width="14.5703125" style="1" customWidth="1"/>
    <col min="7178" max="7178" width="13.28515625" style="1" customWidth="1"/>
    <col min="7179" max="7179" width="9.140625" style="1"/>
    <col min="7180" max="7180" width="10.85546875" style="1" customWidth="1"/>
    <col min="7181" max="7181" width="9.85546875" style="1" customWidth="1"/>
    <col min="7182" max="7184" width="7.7109375" style="1" customWidth="1"/>
    <col min="7185" max="7185" width="8.7109375" style="1" customWidth="1"/>
    <col min="7186" max="7188" width="9.140625" style="1"/>
    <col min="7189" max="7189" width="17.7109375" style="1" customWidth="1"/>
    <col min="7190" max="7190" width="19.28515625" style="1" customWidth="1"/>
    <col min="7191" max="7192" width="9.140625" style="1"/>
    <col min="7193" max="7193" width="11.85546875" style="1" customWidth="1"/>
    <col min="7194" max="7424" width="9.140625" style="1"/>
    <col min="7425" max="7425" width="10" style="1" customWidth="1"/>
    <col min="7426" max="7431" width="7.7109375" style="1" customWidth="1"/>
    <col min="7432" max="7432" width="14.140625" style="1" customWidth="1"/>
    <col min="7433" max="7433" width="14.5703125" style="1" customWidth="1"/>
    <col min="7434" max="7434" width="13.28515625" style="1" customWidth="1"/>
    <col min="7435" max="7435" width="9.140625" style="1"/>
    <col min="7436" max="7436" width="10.85546875" style="1" customWidth="1"/>
    <col min="7437" max="7437" width="9.85546875" style="1" customWidth="1"/>
    <col min="7438" max="7440" width="7.7109375" style="1" customWidth="1"/>
    <col min="7441" max="7441" width="8.7109375" style="1" customWidth="1"/>
    <col min="7442" max="7444" width="9.140625" style="1"/>
    <col min="7445" max="7445" width="17.7109375" style="1" customWidth="1"/>
    <col min="7446" max="7446" width="19.28515625" style="1" customWidth="1"/>
    <col min="7447" max="7448" width="9.140625" style="1"/>
    <col min="7449" max="7449" width="11.85546875" style="1" customWidth="1"/>
    <col min="7450" max="7680" width="9.140625" style="1"/>
    <col min="7681" max="7681" width="10" style="1" customWidth="1"/>
    <col min="7682" max="7687" width="7.7109375" style="1" customWidth="1"/>
    <col min="7688" max="7688" width="14.140625" style="1" customWidth="1"/>
    <col min="7689" max="7689" width="14.5703125" style="1" customWidth="1"/>
    <col min="7690" max="7690" width="13.28515625" style="1" customWidth="1"/>
    <col min="7691" max="7691" width="9.140625" style="1"/>
    <col min="7692" max="7692" width="10.85546875" style="1" customWidth="1"/>
    <col min="7693" max="7693" width="9.85546875" style="1" customWidth="1"/>
    <col min="7694" max="7696" width="7.7109375" style="1" customWidth="1"/>
    <col min="7697" max="7697" width="8.7109375" style="1" customWidth="1"/>
    <col min="7698" max="7700" width="9.140625" style="1"/>
    <col min="7701" max="7701" width="17.7109375" style="1" customWidth="1"/>
    <col min="7702" max="7702" width="19.28515625" style="1" customWidth="1"/>
    <col min="7703" max="7704" width="9.140625" style="1"/>
    <col min="7705" max="7705" width="11.85546875" style="1" customWidth="1"/>
    <col min="7706" max="7936" width="9.140625" style="1"/>
    <col min="7937" max="7937" width="10" style="1" customWidth="1"/>
    <col min="7938" max="7943" width="7.7109375" style="1" customWidth="1"/>
    <col min="7944" max="7944" width="14.140625" style="1" customWidth="1"/>
    <col min="7945" max="7945" width="14.5703125" style="1" customWidth="1"/>
    <col min="7946" max="7946" width="13.28515625" style="1" customWidth="1"/>
    <col min="7947" max="7947" width="9.140625" style="1"/>
    <col min="7948" max="7948" width="10.85546875" style="1" customWidth="1"/>
    <col min="7949" max="7949" width="9.85546875" style="1" customWidth="1"/>
    <col min="7950" max="7952" width="7.7109375" style="1" customWidth="1"/>
    <col min="7953" max="7953" width="8.7109375" style="1" customWidth="1"/>
    <col min="7954" max="7956" width="9.140625" style="1"/>
    <col min="7957" max="7957" width="17.7109375" style="1" customWidth="1"/>
    <col min="7958" max="7958" width="19.28515625" style="1" customWidth="1"/>
    <col min="7959" max="7960" width="9.140625" style="1"/>
    <col min="7961" max="7961" width="11.85546875" style="1" customWidth="1"/>
    <col min="7962" max="8192" width="9.140625" style="1"/>
    <col min="8193" max="8193" width="10" style="1" customWidth="1"/>
    <col min="8194" max="8199" width="7.7109375" style="1" customWidth="1"/>
    <col min="8200" max="8200" width="14.140625" style="1" customWidth="1"/>
    <col min="8201" max="8201" width="14.5703125" style="1" customWidth="1"/>
    <col min="8202" max="8202" width="13.28515625" style="1" customWidth="1"/>
    <col min="8203" max="8203" width="9.140625" style="1"/>
    <col min="8204" max="8204" width="10.85546875" style="1" customWidth="1"/>
    <col min="8205" max="8205" width="9.85546875" style="1" customWidth="1"/>
    <col min="8206" max="8208" width="7.7109375" style="1" customWidth="1"/>
    <col min="8209" max="8209" width="8.7109375" style="1" customWidth="1"/>
    <col min="8210" max="8212" width="9.140625" style="1"/>
    <col min="8213" max="8213" width="17.7109375" style="1" customWidth="1"/>
    <col min="8214" max="8214" width="19.28515625" style="1" customWidth="1"/>
    <col min="8215" max="8216" width="9.140625" style="1"/>
    <col min="8217" max="8217" width="11.85546875" style="1" customWidth="1"/>
    <col min="8218" max="8448" width="9.140625" style="1"/>
    <col min="8449" max="8449" width="10" style="1" customWidth="1"/>
    <col min="8450" max="8455" width="7.7109375" style="1" customWidth="1"/>
    <col min="8456" max="8456" width="14.140625" style="1" customWidth="1"/>
    <col min="8457" max="8457" width="14.5703125" style="1" customWidth="1"/>
    <col min="8458" max="8458" width="13.28515625" style="1" customWidth="1"/>
    <col min="8459" max="8459" width="9.140625" style="1"/>
    <col min="8460" max="8460" width="10.85546875" style="1" customWidth="1"/>
    <col min="8461" max="8461" width="9.85546875" style="1" customWidth="1"/>
    <col min="8462" max="8464" width="7.7109375" style="1" customWidth="1"/>
    <col min="8465" max="8465" width="8.7109375" style="1" customWidth="1"/>
    <col min="8466" max="8468" width="9.140625" style="1"/>
    <col min="8469" max="8469" width="17.7109375" style="1" customWidth="1"/>
    <col min="8470" max="8470" width="19.28515625" style="1" customWidth="1"/>
    <col min="8471" max="8472" width="9.140625" style="1"/>
    <col min="8473" max="8473" width="11.85546875" style="1" customWidth="1"/>
    <col min="8474" max="8704" width="9.140625" style="1"/>
    <col min="8705" max="8705" width="10" style="1" customWidth="1"/>
    <col min="8706" max="8711" width="7.7109375" style="1" customWidth="1"/>
    <col min="8712" max="8712" width="14.140625" style="1" customWidth="1"/>
    <col min="8713" max="8713" width="14.5703125" style="1" customWidth="1"/>
    <col min="8714" max="8714" width="13.28515625" style="1" customWidth="1"/>
    <col min="8715" max="8715" width="9.140625" style="1"/>
    <col min="8716" max="8716" width="10.85546875" style="1" customWidth="1"/>
    <col min="8717" max="8717" width="9.85546875" style="1" customWidth="1"/>
    <col min="8718" max="8720" width="7.7109375" style="1" customWidth="1"/>
    <col min="8721" max="8721" width="8.7109375" style="1" customWidth="1"/>
    <col min="8722" max="8724" width="9.140625" style="1"/>
    <col min="8725" max="8725" width="17.7109375" style="1" customWidth="1"/>
    <col min="8726" max="8726" width="19.28515625" style="1" customWidth="1"/>
    <col min="8727" max="8728" width="9.140625" style="1"/>
    <col min="8729" max="8729" width="11.85546875" style="1" customWidth="1"/>
    <col min="8730" max="8960" width="9.140625" style="1"/>
    <col min="8961" max="8961" width="10" style="1" customWidth="1"/>
    <col min="8962" max="8967" width="7.7109375" style="1" customWidth="1"/>
    <col min="8968" max="8968" width="14.140625" style="1" customWidth="1"/>
    <col min="8969" max="8969" width="14.5703125" style="1" customWidth="1"/>
    <col min="8970" max="8970" width="13.28515625" style="1" customWidth="1"/>
    <col min="8971" max="8971" width="9.140625" style="1"/>
    <col min="8972" max="8972" width="10.85546875" style="1" customWidth="1"/>
    <col min="8973" max="8973" width="9.85546875" style="1" customWidth="1"/>
    <col min="8974" max="8976" width="7.7109375" style="1" customWidth="1"/>
    <col min="8977" max="8977" width="8.7109375" style="1" customWidth="1"/>
    <col min="8978" max="8980" width="9.140625" style="1"/>
    <col min="8981" max="8981" width="17.7109375" style="1" customWidth="1"/>
    <col min="8982" max="8982" width="19.28515625" style="1" customWidth="1"/>
    <col min="8983" max="8984" width="9.140625" style="1"/>
    <col min="8985" max="8985" width="11.85546875" style="1" customWidth="1"/>
    <col min="8986" max="9216" width="9.140625" style="1"/>
    <col min="9217" max="9217" width="10" style="1" customWidth="1"/>
    <col min="9218" max="9223" width="7.7109375" style="1" customWidth="1"/>
    <col min="9224" max="9224" width="14.140625" style="1" customWidth="1"/>
    <col min="9225" max="9225" width="14.5703125" style="1" customWidth="1"/>
    <col min="9226" max="9226" width="13.28515625" style="1" customWidth="1"/>
    <col min="9227" max="9227" width="9.140625" style="1"/>
    <col min="9228" max="9228" width="10.85546875" style="1" customWidth="1"/>
    <col min="9229" max="9229" width="9.85546875" style="1" customWidth="1"/>
    <col min="9230" max="9232" width="7.7109375" style="1" customWidth="1"/>
    <col min="9233" max="9233" width="8.7109375" style="1" customWidth="1"/>
    <col min="9234" max="9236" width="9.140625" style="1"/>
    <col min="9237" max="9237" width="17.7109375" style="1" customWidth="1"/>
    <col min="9238" max="9238" width="19.28515625" style="1" customWidth="1"/>
    <col min="9239" max="9240" width="9.140625" style="1"/>
    <col min="9241" max="9241" width="11.85546875" style="1" customWidth="1"/>
    <col min="9242" max="9472" width="9.140625" style="1"/>
    <col min="9473" max="9473" width="10" style="1" customWidth="1"/>
    <col min="9474" max="9479" width="7.7109375" style="1" customWidth="1"/>
    <col min="9480" max="9480" width="14.140625" style="1" customWidth="1"/>
    <col min="9481" max="9481" width="14.5703125" style="1" customWidth="1"/>
    <col min="9482" max="9482" width="13.28515625" style="1" customWidth="1"/>
    <col min="9483" max="9483" width="9.140625" style="1"/>
    <col min="9484" max="9484" width="10.85546875" style="1" customWidth="1"/>
    <col min="9485" max="9485" width="9.85546875" style="1" customWidth="1"/>
    <col min="9486" max="9488" width="7.7109375" style="1" customWidth="1"/>
    <col min="9489" max="9489" width="8.7109375" style="1" customWidth="1"/>
    <col min="9490" max="9492" width="9.140625" style="1"/>
    <col min="9493" max="9493" width="17.7109375" style="1" customWidth="1"/>
    <col min="9494" max="9494" width="19.28515625" style="1" customWidth="1"/>
    <col min="9495" max="9496" width="9.140625" style="1"/>
    <col min="9497" max="9497" width="11.85546875" style="1" customWidth="1"/>
    <col min="9498" max="9728" width="9.140625" style="1"/>
    <col min="9729" max="9729" width="10" style="1" customWidth="1"/>
    <col min="9730" max="9735" width="7.7109375" style="1" customWidth="1"/>
    <col min="9736" max="9736" width="14.140625" style="1" customWidth="1"/>
    <col min="9737" max="9737" width="14.5703125" style="1" customWidth="1"/>
    <col min="9738" max="9738" width="13.28515625" style="1" customWidth="1"/>
    <col min="9739" max="9739" width="9.140625" style="1"/>
    <col min="9740" max="9740" width="10.85546875" style="1" customWidth="1"/>
    <col min="9741" max="9741" width="9.85546875" style="1" customWidth="1"/>
    <col min="9742" max="9744" width="7.7109375" style="1" customWidth="1"/>
    <col min="9745" max="9745" width="8.7109375" style="1" customWidth="1"/>
    <col min="9746" max="9748" width="9.140625" style="1"/>
    <col min="9749" max="9749" width="17.7109375" style="1" customWidth="1"/>
    <col min="9750" max="9750" width="19.28515625" style="1" customWidth="1"/>
    <col min="9751" max="9752" width="9.140625" style="1"/>
    <col min="9753" max="9753" width="11.85546875" style="1" customWidth="1"/>
    <col min="9754" max="9984" width="9.140625" style="1"/>
    <col min="9985" max="9985" width="10" style="1" customWidth="1"/>
    <col min="9986" max="9991" width="7.7109375" style="1" customWidth="1"/>
    <col min="9992" max="9992" width="14.140625" style="1" customWidth="1"/>
    <col min="9993" max="9993" width="14.5703125" style="1" customWidth="1"/>
    <col min="9994" max="9994" width="13.28515625" style="1" customWidth="1"/>
    <col min="9995" max="9995" width="9.140625" style="1"/>
    <col min="9996" max="9996" width="10.85546875" style="1" customWidth="1"/>
    <col min="9997" max="9997" width="9.85546875" style="1" customWidth="1"/>
    <col min="9998" max="10000" width="7.7109375" style="1" customWidth="1"/>
    <col min="10001" max="10001" width="8.7109375" style="1" customWidth="1"/>
    <col min="10002" max="10004" width="9.140625" style="1"/>
    <col min="10005" max="10005" width="17.7109375" style="1" customWidth="1"/>
    <col min="10006" max="10006" width="19.28515625" style="1" customWidth="1"/>
    <col min="10007" max="10008" width="9.140625" style="1"/>
    <col min="10009" max="10009" width="11.85546875" style="1" customWidth="1"/>
    <col min="10010" max="10240" width="9.140625" style="1"/>
    <col min="10241" max="10241" width="10" style="1" customWidth="1"/>
    <col min="10242" max="10247" width="7.7109375" style="1" customWidth="1"/>
    <col min="10248" max="10248" width="14.140625" style="1" customWidth="1"/>
    <col min="10249" max="10249" width="14.5703125" style="1" customWidth="1"/>
    <col min="10250" max="10250" width="13.28515625" style="1" customWidth="1"/>
    <col min="10251" max="10251" width="9.140625" style="1"/>
    <col min="10252" max="10252" width="10.85546875" style="1" customWidth="1"/>
    <col min="10253" max="10253" width="9.85546875" style="1" customWidth="1"/>
    <col min="10254" max="10256" width="7.7109375" style="1" customWidth="1"/>
    <col min="10257" max="10257" width="8.7109375" style="1" customWidth="1"/>
    <col min="10258" max="10260" width="9.140625" style="1"/>
    <col min="10261" max="10261" width="17.7109375" style="1" customWidth="1"/>
    <col min="10262" max="10262" width="19.28515625" style="1" customWidth="1"/>
    <col min="10263" max="10264" width="9.140625" style="1"/>
    <col min="10265" max="10265" width="11.85546875" style="1" customWidth="1"/>
    <col min="10266" max="10496" width="9.140625" style="1"/>
    <col min="10497" max="10497" width="10" style="1" customWidth="1"/>
    <col min="10498" max="10503" width="7.7109375" style="1" customWidth="1"/>
    <col min="10504" max="10504" width="14.140625" style="1" customWidth="1"/>
    <col min="10505" max="10505" width="14.5703125" style="1" customWidth="1"/>
    <col min="10506" max="10506" width="13.28515625" style="1" customWidth="1"/>
    <col min="10507" max="10507" width="9.140625" style="1"/>
    <col min="10508" max="10508" width="10.85546875" style="1" customWidth="1"/>
    <col min="10509" max="10509" width="9.85546875" style="1" customWidth="1"/>
    <col min="10510" max="10512" width="7.7109375" style="1" customWidth="1"/>
    <col min="10513" max="10513" width="8.7109375" style="1" customWidth="1"/>
    <col min="10514" max="10516" width="9.140625" style="1"/>
    <col min="10517" max="10517" width="17.7109375" style="1" customWidth="1"/>
    <col min="10518" max="10518" width="19.28515625" style="1" customWidth="1"/>
    <col min="10519" max="10520" width="9.140625" style="1"/>
    <col min="10521" max="10521" width="11.85546875" style="1" customWidth="1"/>
    <col min="10522" max="10752" width="9.140625" style="1"/>
    <col min="10753" max="10753" width="10" style="1" customWidth="1"/>
    <col min="10754" max="10759" width="7.7109375" style="1" customWidth="1"/>
    <col min="10760" max="10760" width="14.140625" style="1" customWidth="1"/>
    <col min="10761" max="10761" width="14.5703125" style="1" customWidth="1"/>
    <col min="10762" max="10762" width="13.28515625" style="1" customWidth="1"/>
    <col min="10763" max="10763" width="9.140625" style="1"/>
    <col min="10764" max="10764" width="10.85546875" style="1" customWidth="1"/>
    <col min="10765" max="10765" width="9.85546875" style="1" customWidth="1"/>
    <col min="10766" max="10768" width="7.7109375" style="1" customWidth="1"/>
    <col min="10769" max="10769" width="8.7109375" style="1" customWidth="1"/>
    <col min="10770" max="10772" width="9.140625" style="1"/>
    <col min="10773" max="10773" width="17.7109375" style="1" customWidth="1"/>
    <col min="10774" max="10774" width="19.28515625" style="1" customWidth="1"/>
    <col min="10775" max="10776" width="9.140625" style="1"/>
    <col min="10777" max="10777" width="11.85546875" style="1" customWidth="1"/>
    <col min="10778" max="11008" width="9.140625" style="1"/>
    <col min="11009" max="11009" width="10" style="1" customWidth="1"/>
    <col min="11010" max="11015" width="7.7109375" style="1" customWidth="1"/>
    <col min="11016" max="11016" width="14.140625" style="1" customWidth="1"/>
    <col min="11017" max="11017" width="14.5703125" style="1" customWidth="1"/>
    <col min="11018" max="11018" width="13.28515625" style="1" customWidth="1"/>
    <col min="11019" max="11019" width="9.140625" style="1"/>
    <col min="11020" max="11020" width="10.85546875" style="1" customWidth="1"/>
    <col min="11021" max="11021" width="9.85546875" style="1" customWidth="1"/>
    <col min="11022" max="11024" width="7.7109375" style="1" customWidth="1"/>
    <col min="11025" max="11025" width="8.7109375" style="1" customWidth="1"/>
    <col min="11026" max="11028" width="9.140625" style="1"/>
    <col min="11029" max="11029" width="17.7109375" style="1" customWidth="1"/>
    <col min="11030" max="11030" width="19.28515625" style="1" customWidth="1"/>
    <col min="11031" max="11032" width="9.140625" style="1"/>
    <col min="11033" max="11033" width="11.85546875" style="1" customWidth="1"/>
    <col min="11034" max="11264" width="9.140625" style="1"/>
    <col min="11265" max="11265" width="10" style="1" customWidth="1"/>
    <col min="11266" max="11271" width="7.7109375" style="1" customWidth="1"/>
    <col min="11272" max="11272" width="14.140625" style="1" customWidth="1"/>
    <col min="11273" max="11273" width="14.5703125" style="1" customWidth="1"/>
    <col min="11274" max="11274" width="13.28515625" style="1" customWidth="1"/>
    <col min="11275" max="11275" width="9.140625" style="1"/>
    <col min="11276" max="11276" width="10.85546875" style="1" customWidth="1"/>
    <col min="11277" max="11277" width="9.85546875" style="1" customWidth="1"/>
    <col min="11278" max="11280" width="7.7109375" style="1" customWidth="1"/>
    <col min="11281" max="11281" width="8.7109375" style="1" customWidth="1"/>
    <col min="11282" max="11284" width="9.140625" style="1"/>
    <col min="11285" max="11285" width="17.7109375" style="1" customWidth="1"/>
    <col min="11286" max="11286" width="19.28515625" style="1" customWidth="1"/>
    <col min="11287" max="11288" width="9.140625" style="1"/>
    <col min="11289" max="11289" width="11.85546875" style="1" customWidth="1"/>
    <col min="11290" max="11520" width="9.140625" style="1"/>
    <col min="11521" max="11521" width="10" style="1" customWidth="1"/>
    <col min="11522" max="11527" width="7.7109375" style="1" customWidth="1"/>
    <col min="11528" max="11528" width="14.140625" style="1" customWidth="1"/>
    <col min="11529" max="11529" width="14.5703125" style="1" customWidth="1"/>
    <col min="11530" max="11530" width="13.28515625" style="1" customWidth="1"/>
    <col min="11531" max="11531" width="9.140625" style="1"/>
    <col min="11532" max="11532" width="10.85546875" style="1" customWidth="1"/>
    <col min="11533" max="11533" width="9.85546875" style="1" customWidth="1"/>
    <col min="11534" max="11536" width="7.7109375" style="1" customWidth="1"/>
    <col min="11537" max="11537" width="8.7109375" style="1" customWidth="1"/>
    <col min="11538" max="11540" width="9.140625" style="1"/>
    <col min="11541" max="11541" width="17.7109375" style="1" customWidth="1"/>
    <col min="11542" max="11542" width="19.28515625" style="1" customWidth="1"/>
    <col min="11543" max="11544" width="9.140625" style="1"/>
    <col min="11545" max="11545" width="11.85546875" style="1" customWidth="1"/>
    <col min="11546" max="11776" width="9.140625" style="1"/>
    <col min="11777" max="11777" width="10" style="1" customWidth="1"/>
    <col min="11778" max="11783" width="7.7109375" style="1" customWidth="1"/>
    <col min="11784" max="11784" width="14.140625" style="1" customWidth="1"/>
    <col min="11785" max="11785" width="14.5703125" style="1" customWidth="1"/>
    <col min="11786" max="11786" width="13.28515625" style="1" customWidth="1"/>
    <col min="11787" max="11787" width="9.140625" style="1"/>
    <col min="11788" max="11788" width="10.85546875" style="1" customWidth="1"/>
    <col min="11789" max="11789" width="9.85546875" style="1" customWidth="1"/>
    <col min="11790" max="11792" width="7.7109375" style="1" customWidth="1"/>
    <col min="11793" max="11793" width="8.7109375" style="1" customWidth="1"/>
    <col min="11794" max="11796" width="9.140625" style="1"/>
    <col min="11797" max="11797" width="17.7109375" style="1" customWidth="1"/>
    <col min="11798" max="11798" width="19.28515625" style="1" customWidth="1"/>
    <col min="11799" max="11800" width="9.140625" style="1"/>
    <col min="11801" max="11801" width="11.85546875" style="1" customWidth="1"/>
    <col min="11802" max="12032" width="9.140625" style="1"/>
    <col min="12033" max="12033" width="10" style="1" customWidth="1"/>
    <col min="12034" max="12039" width="7.7109375" style="1" customWidth="1"/>
    <col min="12040" max="12040" width="14.140625" style="1" customWidth="1"/>
    <col min="12041" max="12041" width="14.5703125" style="1" customWidth="1"/>
    <col min="12042" max="12042" width="13.28515625" style="1" customWidth="1"/>
    <col min="12043" max="12043" width="9.140625" style="1"/>
    <col min="12044" max="12044" width="10.85546875" style="1" customWidth="1"/>
    <col min="12045" max="12045" width="9.85546875" style="1" customWidth="1"/>
    <col min="12046" max="12048" width="7.7109375" style="1" customWidth="1"/>
    <col min="12049" max="12049" width="8.7109375" style="1" customWidth="1"/>
    <col min="12050" max="12052" width="9.140625" style="1"/>
    <col min="12053" max="12053" width="17.7109375" style="1" customWidth="1"/>
    <col min="12054" max="12054" width="19.28515625" style="1" customWidth="1"/>
    <col min="12055" max="12056" width="9.140625" style="1"/>
    <col min="12057" max="12057" width="11.85546875" style="1" customWidth="1"/>
    <col min="12058" max="12288" width="9.140625" style="1"/>
    <col min="12289" max="12289" width="10" style="1" customWidth="1"/>
    <col min="12290" max="12295" width="7.7109375" style="1" customWidth="1"/>
    <col min="12296" max="12296" width="14.140625" style="1" customWidth="1"/>
    <col min="12297" max="12297" width="14.5703125" style="1" customWidth="1"/>
    <col min="12298" max="12298" width="13.28515625" style="1" customWidth="1"/>
    <col min="12299" max="12299" width="9.140625" style="1"/>
    <col min="12300" max="12300" width="10.85546875" style="1" customWidth="1"/>
    <col min="12301" max="12301" width="9.85546875" style="1" customWidth="1"/>
    <col min="12302" max="12304" width="7.7109375" style="1" customWidth="1"/>
    <col min="12305" max="12305" width="8.7109375" style="1" customWidth="1"/>
    <col min="12306" max="12308" width="9.140625" style="1"/>
    <col min="12309" max="12309" width="17.7109375" style="1" customWidth="1"/>
    <col min="12310" max="12310" width="19.28515625" style="1" customWidth="1"/>
    <col min="12311" max="12312" width="9.140625" style="1"/>
    <col min="12313" max="12313" width="11.85546875" style="1" customWidth="1"/>
    <col min="12314" max="12544" width="9.140625" style="1"/>
    <col min="12545" max="12545" width="10" style="1" customWidth="1"/>
    <col min="12546" max="12551" width="7.7109375" style="1" customWidth="1"/>
    <col min="12552" max="12552" width="14.140625" style="1" customWidth="1"/>
    <col min="12553" max="12553" width="14.5703125" style="1" customWidth="1"/>
    <col min="12554" max="12554" width="13.28515625" style="1" customWidth="1"/>
    <col min="12555" max="12555" width="9.140625" style="1"/>
    <col min="12556" max="12556" width="10.85546875" style="1" customWidth="1"/>
    <col min="12557" max="12557" width="9.85546875" style="1" customWidth="1"/>
    <col min="12558" max="12560" width="7.7109375" style="1" customWidth="1"/>
    <col min="12561" max="12561" width="8.7109375" style="1" customWidth="1"/>
    <col min="12562" max="12564" width="9.140625" style="1"/>
    <col min="12565" max="12565" width="17.7109375" style="1" customWidth="1"/>
    <col min="12566" max="12566" width="19.28515625" style="1" customWidth="1"/>
    <col min="12567" max="12568" width="9.140625" style="1"/>
    <col min="12569" max="12569" width="11.85546875" style="1" customWidth="1"/>
    <col min="12570" max="12800" width="9.140625" style="1"/>
    <col min="12801" max="12801" width="10" style="1" customWidth="1"/>
    <col min="12802" max="12807" width="7.7109375" style="1" customWidth="1"/>
    <col min="12808" max="12808" width="14.140625" style="1" customWidth="1"/>
    <col min="12809" max="12809" width="14.5703125" style="1" customWidth="1"/>
    <col min="12810" max="12810" width="13.28515625" style="1" customWidth="1"/>
    <col min="12811" max="12811" width="9.140625" style="1"/>
    <col min="12812" max="12812" width="10.85546875" style="1" customWidth="1"/>
    <col min="12813" max="12813" width="9.85546875" style="1" customWidth="1"/>
    <col min="12814" max="12816" width="7.7109375" style="1" customWidth="1"/>
    <col min="12817" max="12817" width="8.7109375" style="1" customWidth="1"/>
    <col min="12818" max="12820" width="9.140625" style="1"/>
    <col min="12821" max="12821" width="17.7109375" style="1" customWidth="1"/>
    <col min="12822" max="12822" width="19.28515625" style="1" customWidth="1"/>
    <col min="12823" max="12824" width="9.140625" style="1"/>
    <col min="12825" max="12825" width="11.85546875" style="1" customWidth="1"/>
    <col min="12826" max="13056" width="9.140625" style="1"/>
    <col min="13057" max="13057" width="10" style="1" customWidth="1"/>
    <col min="13058" max="13063" width="7.7109375" style="1" customWidth="1"/>
    <col min="13064" max="13064" width="14.140625" style="1" customWidth="1"/>
    <col min="13065" max="13065" width="14.5703125" style="1" customWidth="1"/>
    <col min="13066" max="13066" width="13.28515625" style="1" customWidth="1"/>
    <col min="13067" max="13067" width="9.140625" style="1"/>
    <col min="13068" max="13068" width="10.85546875" style="1" customWidth="1"/>
    <col min="13069" max="13069" width="9.85546875" style="1" customWidth="1"/>
    <col min="13070" max="13072" width="7.7109375" style="1" customWidth="1"/>
    <col min="13073" max="13073" width="8.7109375" style="1" customWidth="1"/>
    <col min="13074" max="13076" width="9.140625" style="1"/>
    <col min="13077" max="13077" width="17.7109375" style="1" customWidth="1"/>
    <col min="13078" max="13078" width="19.28515625" style="1" customWidth="1"/>
    <col min="13079" max="13080" width="9.140625" style="1"/>
    <col min="13081" max="13081" width="11.85546875" style="1" customWidth="1"/>
    <col min="13082" max="13312" width="9.140625" style="1"/>
    <col min="13313" max="13313" width="10" style="1" customWidth="1"/>
    <col min="13314" max="13319" width="7.7109375" style="1" customWidth="1"/>
    <col min="13320" max="13320" width="14.140625" style="1" customWidth="1"/>
    <col min="13321" max="13321" width="14.5703125" style="1" customWidth="1"/>
    <col min="13322" max="13322" width="13.28515625" style="1" customWidth="1"/>
    <col min="13323" max="13323" width="9.140625" style="1"/>
    <col min="13324" max="13324" width="10.85546875" style="1" customWidth="1"/>
    <col min="13325" max="13325" width="9.85546875" style="1" customWidth="1"/>
    <col min="13326" max="13328" width="7.7109375" style="1" customWidth="1"/>
    <col min="13329" max="13329" width="8.7109375" style="1" customWidth="1"/>
    <col min="13330" max="13332" width="9.140625" style="1"/>
    <col min="13333" max="13333" width="17.7109375" style="1" customWidth="1"/>
    <col min="13334" max="13334" width="19.28515625" style="1" customWidth="1"/>
    <col min="13335" max="13336" width="9.140625" style="1"/>
    <col min="13337" max="13337" width="11.85546875" style="1" customWidth="1"/>
    <col min="13338" max="13568" width="9.140625" style="1"/>
    <col min="13569" max="13569" width="10" style="1" customWidth="1"/>
    <col min="13570" max="13575" width="7.7109375" style="1" customWidth="1"/>
    <col min="13576" max="13576" width="14.140625" style="1" customWidth="1"/>
    <col min="13577" max="13577" width="14.5703125" style="1" customWidth="1"/>
    <col min="13578" max="13578" width="13.28515625" style="1" customWidth="1"/>
    <col min="13579" max="13579" width="9.140625" style="1"/>
    <col min="13580" max="13580" width="10.85546875" style="1" customWidth="1"/>
    <col min="13581" max="13581" width="9.85546875" style="1" customWidth="1"/>
    <col min="13582" max="13584" width="7.7109375" style="1" customWidth="1"/>
    <col min="13585" max="13585" width="8.7109375" style="1" customWidth="1"/>
    <col min="13586" max="13588" width="9.140625" style="1"/>
    <col min="13589" max="13589" width="17.7109375" style="1" customWidth="1"/>
    <col min="13590" max="13590" width="19.28515625" style="1" customWidth="1"/>
    <col min="13591" max="13592" width="9.140625" style="1"/>
    <col min="13593" max="13593" width="11.85546875" style="1" customWidth="1"/>
    <col min="13594" max="13824" width="9.140625" style="1"/>
    <col min="13825" max="13825" width="10" style="1" customWidth="1"/>
    <col min="13826" max="13831" width="7.7109375" style="1" customWidth="1"/>
    <col min="13832" max="13832" width="14.140625" style="1" customWidth="1"/>
    <col min="13833" max="13833" width="14.5703125" style="1" customWidth="1"/>
    <col min="13834" max="13834" width="13.28515625" style="1" customWidth="1"/>
    <col min="13835" max="13835" width="9.140625" style="1"/>
    <col min="13836" max="13836" width="10.85546875" style="1" customWidth="1"/>
    <col min="13837" max="13837" width="9.85546875" style="1" customWidth="1"/>
    <col min="13838" max="13840" width="7.7109375" style="1" customWidth="1"/>
    <col min="13841" max="13841" width="8.7109375" style="1" customWidth="1"/>
    <col min="13842" max="13844" width="9.140625" style="1"/>
    <col min="13845" max="13845" width="17.7109375" style="1" customWidth="1"/>
    <col min="13846" max="13846" width="19.28515625" style="1" customWidth="1"/>
    <col min="13847" max="13848" width="9.140625" style="1"/>
    <col min="13849" max="13849" width="11.85546875" style="1" customWidth="1"/>
    <col min="13850" max="14080" width="9.140625" style="1"/>
    <col min="14081" max="14081" width="10" style="1" customWidth="1"/>
    <col min="14082" max="14087" width="7.7109375" style="1" customWidth="1"/>
    <col min="14088" max="14088" width="14.140625" style="1" customWidth="1"/>
    <col min="14089" max="14089" width="14.5703125" style="1" customWidth="1"/>
    <col min="14090" max="14090" width="13.28515625" style="1" customWidth="1"/>
    <col min="14091" max="14091" width="9.140625" style="1"/>
    <col min="14092" max="14092" width="10.85546875" style="1" customWidth="1"/>
    <col min="14093" max="14093" width="9.85546875" style="1" customWidth="1"/>
    <col min="14094" max="14096" width="7.7109375" style="1" customWidth="1"/>
    <col min="14097" max="14097" width="8.7109375" style="1" customWidth="1"/>
    <col min="14098" max="14100" width="9.140625" style="1"/>
    <col min="14101" max="14101" width="17.7109375" style="1" customWidth="1"/>
    <col min="14102" max="14102" width="19.28515625" style="1" customWidth="1"/>
    <col min="14103" max="14104" width="9.140625" style="1"/>
    <col min="14105" max="14105" width="11.85546875" style="1" customWidth="1"/>
    <col min="14106" max="14336" width="9.140625" style="1"/>
    <col min="14337" max="14337" width="10" style="1" customWidth="1"/>
    <col min="14338" max="14343" width="7.7109375" style="1" customWidth="1"/>
    <col min="14344" max="14344" width="14.140625" style="1" customWidth="1"/>
    <col min="14345" max="14345" width="14.5703125" style="1" customWidth="1"/>
    <col min="14346" max="14346" width="13.28515625" style="1" customWidth="1"/>
    <col min="14347" max="14347" width="9.140625" style="1"/>
    <col min="14348" max="14348" width="10.85546875" style="1" customWidth="1"/>
    <col min="14349" max="14349" width="9.85546875" style="1" customWidth="1"/>
    <col min="14350" max="14352" width="7.7109375" style="1" customWidth="1"/>
    <col min="14353" max="14353" width="8.7109375" style="1" customWidth="1"/>
    <col min="14354" max="14356" width="9.140625" style="1"/>
    <col min="14357" max="14357" width="17.7109375" style="1" customWidth="1"/>
    <col min="14358" max="14358" width="19.28515625" style="1" customWidth="1"/>
    <col min="14359" max="14360" width="9.140625" style="1"/>
    <col min="14361" max="14361" width="11.85546875" style="1" customWidth="1"/>
    <col min="14362" max="14592" width="9.140625" style="1"/>
    <col min="14593" max="14593" width="10" style="1" customWidth="1"/>
    <col min="14594" max="14599" width="7.7109375" style="1" customWidth="1"/>
    <col min="14600" max="14600" width="14.140625" style="1" customWidth="1"/>
    <col min="14601" max="14601" width="14.5703125" style="1" customWidth="1"/>
    <col min="14602" max="14602" width="13.28515625" style="1" customWidth="1"/>
    <col min="14603" max="14603" width="9.140625" style="1"/>
    <col min="14604" max="14604" width="10.85546875" style="1" customWidth="1"/>
    <col min="14605" max="14605" width="9.85546875" style="1" customWidth="1"/>
    <col min="14606" max="14608" width="7.7109375" style="1" customWidth="1"/>
    <col min="14609" max="14609" width="8.7109375" style="1" customWidth="1"/>
    <col min="14610" max="14612" width="9.140625" style="1"/>
    <col min="14613" max="14613" width="17.7109375" style="1" customWidth="1"/>
    <col min="14614" max="14614" width="19.28515625" style="1" customWidth="1"/>
    <col min="14615" max="14616" width="9.140625" style="1"/>
    <col min="14617" max="14617" width="11.85546875" style="1" customWidth="1"/>
    <col min="14618" max="14848" width="9.140625" style="1"/>
    <col min="14849" max="14849" width="10" style="1" customWidth="1"/>
    <col min="14850" max="14855" width="7.7109375" style="1" customWidth="1"/>
    <col min="14856" max="14856" width="14.140625" style="1" customWidth="1"/>
    <col min="14857" max="14857" width="14.5703125" style="1" customWidth="1"/>
    <col min="14858" max="14858" width="13.28515625" style="1" customWidth="1"/>
    <col min="14859" max="14859" width="9.140625" style="1"/>
    <col min="14860" max="14860" width="10.85546875" style="1" customWidth="1"/>
    <col min="14861" max="14861" width="9.85546875" style="1" customWidth="1"/>
    <col min="14862" max="14864" width="7.7109375" style="1" customWidth="1"/>
    <col min="14865" max="14865" width="8.7109375" style="1" customWidth="1"/>
    <col min="14866" max="14868" width="9.140625" style="1"/>
    <col min="14869" max="14869" width="17.7109375" style="1" customWidth="1"/>
    <col min="14870" max="14870" width="19.28515625" style="1" customWidth="1"/>
    <col min="14871" max="14872" width="9.140625" style="1"/>
    <col min="14873" max="14873" width="11.85546875" style="1" customWidth="1"/>
    <col min="14874" max="15104" width="9.140625" style="1"/>
    <col min="15105" max="15105" width="10" style="1" customWidth="1"/>
    <col min="15106" max="15111" width="7.7109375" style="1" customWidth="1"/>
    <col min="15112" max="15112" width="14.140625" style="1" customWidth="1"/>
    <col min="15113" max="15113" width="14.5703125" style="1" customWidth="1"/>
    <col min="15114" max="15114" width="13.28515625" style="1" customWidth="1"/>
    <col min="15115" max="15115" width="9.140625" style="1"/>
    <col min="15116" max="15116" width="10.85546875" style="1" customWidth="1"/>
    <col min="15117" max="15117" width="9.85546875" style="1" customWidth="1"/>
    <col min="15118" max="15120" width="7.7109375" style="1" customWidth="1"/>
    <col min="15121" max="15121" width="8.7109375" style="1" customWidth="1"/>
    <col min="15122" max="15124" width="9.140625" style="1"/>
    <col min="15125" max="15125" width="17.7109375" style="1" customWidth="1"/>
    <col min="15126" max="15126" width="19.28515625" style="1" customWidth="1"/>
    <col min="15127" max="15128" width="9.140625" style="1"/>
    <col min="15129" max="15129" width="11.85546875" style="1" customWidth="1"/>
    <col min="15130" max="15360" width="9.140625" style="1"/>
    <col min="15361" max="15361" width="10" style="1" customWidth="1"/>
    <col min="15362" max="15367" width="7.7109375" style="1" customWidth="1"/>
    <col min="15368" max="15368" width="14.140625" style="1" customWidth="1"/>
    <col min="15369" max="15369" width="14.5703125" style="1" customWidth="1"/>
    <col min="15370" max="15370" width="13.28515625" style="1" customWidth="1"/>
    <col min="15371" max="15371" width="9.140625" style="1"/>
    <col min="15372" max="15372" width="10.85546875" style="1" customWidth="1"/>
    <col min="15373" max="15373" width="9.85546875" style="1" customWidth="1"/>
    <col min="15374" max="15376" width="7.7109375" style="1" customWidth="1"/>
    <col min="15377" max="15377" width="8.7109375" style="1" customWidth="1"/>
    <col min="15378" max="15380" width="9.140625" style="1"/>
    <col min="15381" max="15381" width="17.7109375" style="1" customWidth="1"/>
    <col min="15382" max="15382" width="19.28515625" style="1" customWidth="1"/>
    <col min="15383" max="15384" width="9.140625" style="1"/>
    <col min="15385" max="15385" width="11.85546875" style="1" customWidth="1"/>
    <col min="15386" max="15616" width="9.140625" style="1"/>
    <col min="15617" max="15617" width="10" style="1" customWidth="1"/>
    <col min="15618" max="15623" width="7.7109375" style="1" customWidth="1"/>
    <col min="15624" max="15624" width="14.140625" style="1" customWidth="1"/>
    <col min="15625" max="15625" width="14.5703125" style="1" customWidth="1"/>
    <col min="15626" max="15626" width="13.28515625" style="1" customWidth="1"/>
    <col min="15627" max="15627" width="9.140625" style="1"/>
    <col min="15628" max="15628" width="10.85546875" style="1" customWidth="1"/>
    <col min="15629" max="15629" width="9.85546875" style="1" customWidth="1"/>
    <col min="15630" max="15632" width="7.7109375" style="1" customWidth="1"/>
    <col min="15633" max="15633" width="8.7109375" style="1" customWidth="1"/>
    <col min="15634" max="15636" width="9.140625" style="1"/>
    <col min="15637" max="15637" width="17.7109375" style="1" customWidth="1"/>
    <col min="15638" max="15638" width="19.28515625" style="1" customWidth="1"/>
    <col min="15639" max="15640" width="9.140625" style="1"/>
    <col min="15641" max="15641" width="11.85546875" style="1" customWidth="1"/>
    <col min="15642" max="15872" width="9.140625" style="1"/>
    <col min="15873" max="15873" width="10" style="1" customWidth="1"/>
    <col min="15874" max="15879" width="7.7109375" style="1" customWidth="1"/>
    <col min="15880" max="15880" width="14.140625" style="1" customWidth="1"/>
    <col min="15881" max="15881" width="14.5703125" style="1" customWidth="1"/>
    <col min="15882" max="15882" width="13.28515625" style="1" customWidth="1"/>
    <col min="15883" max="15883" width="9.140625" style="1"/>
    <col min="15884" max="15884" width="10.85546875" style="1" customWidth="1"/>
    <col min="15885" max="15885" width="9.85546875" style="1" customWidth="1"/>
    <col min="15886" max="15888" width="7.7109375" style="1" customWidth="1"/>
    <col min="15889" max="15889" width="8.7109375" style="1" customWidth="1"/>
    <col min="15890" max="15892" width="9.140625" style="1"/>
    <col min="15893" max="15893" width="17.7109375" style="1" customWidth="1"/>
    <col min="15894" max="15894" width="19.28515625" style="1" customWidth="1"/>
    <col min="15895" max="15896" width="9.140625" style="1"/>
    <col min="15897" max="15897" width="11.85546875" style="1" customWidth="1"/>
    <col min="15898" max="16128" width="9.140625" style="1"/>
    <col min="16129" max="16129" width="10" style="1" customWidth="1"/>
    <col min="16130" max="16135" width="7.7109375" style="1" customWidth="1"/>
    <col min="16136" max="16136" width="14.140625" style="1" customWidth="1"/>
    <col min="16137" max="16137" width="14.5703125" style="1" customWidth="1"/>
    <col min="16138" max="16138" width="13.28515625" style="1" customWidth="1"/>
    <col min="16139" max="16139" width="9.140625" style="1"/>
    <col min="16140" max="16140" width="10.85546875" style="1" customWidth="1"/>
    <col min="16141" max="16141" width="9.85546875" style="1" customWidth="1"/>
    <col min="16142" max="16144" width="7.7109375" style="1" customWidth="1"/>
    <col min="16145" max="16145" width="8.7109375" style="1" customWidth="1"/>
    <col min="16146" max="16148" width="9.140625" style="1"/>
    <col min="16149" max="16149" width="17.7109375" style="1" customWidth="1"/>
    <col min="16150" max="16150" width="19.28515625" style="1" customWidth="1"/>
    <col min="16151" max="16152" width="9.140625" style="1"/>
    <col min="16153" max="16153" width="11.85546875" style="1" customWidth="1"/>
    <col min="16154" max="16384" width="9.140625" style="1"/>
  </cols>
  <sheetData>
    <row r="1" spans="1:51" ht="15.75" thickTop="1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L1" s="93" t="s">
        <v>0</v>
      </c>
      <c r="M1" s="2" t="s">
        <v>1</v>
      </c>
      <c r="N1" s="96" t="s">
        <v>2</v>
      </c>
      <c r="O1" s="97"/>
      <c r="P1" s="97"/>
      <c r="Q1" s="98"/>
      <c r="R1" s="102" t="s">
        <v>3</v>
      </c>
      <c r="S1" s="103"/>
      <c r="T1" s="103"/>
      <c r="U1" s="104"/>
      <c r="V1" s="3"/>
    </row>
    <row r="2" spans="1:51" ht="15" x14ac:dyDescent="0.25">
      <c r="A2" s="92" t="str">
        <f>[1]Program!$J$8</f>
        <v>BADAN METEOROLOGI KLIMATOLOGI DAN GEOFISIKA</v>
      </c>
      <c r="B2" s="92"/>
      <c r="C2" s="92"/>
      <c r="D2" s="92"/>
      <c r="E2" s="92"/>
      <c r="F2" s="92"/>
      <c r="G2" s="92"/>
      <c r="H2" s="92"/>
      <c r="I2" s="92"/>
      <c r="J2" s="92"/>
      <c r="L2" s="94"/>
      <c r="M2" s="4" t="s">
        <v>4</v>
      </c>
      <c r="N2" s="99"/>
      <c r="O2" s="100"/>
      <c r="P2" s="100"/>
      <c r="Q2" s="101"/>
      <c r="R2" s="5" t="s">
        <v>5</v>
      </c>
      <c r="S2" s="5" t="s">
        <v>6</v>
      </c>
      <c r="T2" s="5" t="s">
        <v>5</v>
      </c>
      <c r="U2" s="5" t="s">
        <v>7</v>
      </c>
      <c r="V2" s="5"/>
    </row>
    <row r="3" spans="1:51" ht="15" customHeight="1" x14ac:dyDescent="0.25">
      <c r="A3" s="105" t="s">
        <v>8</v>
      </c>
      <c r="B3" s="105"/>
      <c r="C3" s="105"/>
      <c r="D3" s="105"/>
      <c r="E3" s="105"/>
      <c r="F3" s="105"/>
      <c r="G3" s="105"/>
      <c r="H3" s="105"/>
      <c r="I3" s="105"/>
      <c r="J3" s="105"/>
      <c r="L3" s="94"/>
      <c r="M3" s="77" t="s">
        <v>9</v>
      </c>
      <c r="N3" s="85" t="s">
        <v>132</v>
      </c>
      <c r="O3" s="86"/>
      <c r="P3" s="87"/>
      <c r="Q3" s="72" t="s">
        <v>10</v>
      </c>
      <c r="R3" s="6" t="s">
        <v>11</v>
      </c>
      <c r="S3" s="6" t="s">
        <v>12</v>
      </c>
      <c r="T3" s="6" t="s">
        <v>12</v>
      </c>
      <c r="U3" s="6" t="s">
        <v>13</v>
      </c>
      <c r="V3" s="6"/>
    </row>
    <row r="4" spans="1:51" ht="15" customHeight="1" thickBot="1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  <c r="L4" s="94"/>
      <c r="M4" s="78"/>
      <c r="N4" s="7" t="s">
        <v>14</v>
      </c>
      <c r="O4" s="7" t="s">
        <v>15</v>
      </c>
      <c r="P4" s="7" t="s">
        <v>16</v>
      </c>
      <c r="Q4" s="78"/>
      <c r="R4" s="8" t="s">
        <v>17</v>
      </c>
      <c r="S4" s="8" t="s">
        <v>18</v>
      </c>
      <c r="T4" s="6" t="s">
        <v>19</v>
      </c>
      <c r="U4" s="6" t="s">
        <v>20</v>
      </c>
      <c r="V4" s="6"/>
      <c r="AB4" s="1" t="s">
        <v>21</v>
      </c>
      <c r="AD4" s="1" t="s">
        <v>22</v>
      </c>
      <c r="AF4" s="1">
        <v>1</v>
      </c>
      <c r="AH4" s="1">
        <v>2</v>
      </c>
      <c r="AJ4" s="1">
        <v>3</v>
      </c>
      <c r="AL4" s="1">
        <v>4</v>
      </c>
      <c r="AN4" s="1">
        <v>5</v>
      </c>
      <c r="AP4" s="1">
        <v>6</v>
      </c>
      <c r="AR4" s="1">
        <v>7</v>
      </c>
      <c r="AT4" s="1">
        <v>8</v>
      </c>
      <c r="AV4" s="1">
        <v>9</v>
      </c>
      <c r="AX4" s="1">
        <v>10</v>
      </c>
    </row>
    <row r="5" spans="1:51" ht="16.5" thickTop="1" thickBot="1" x14ac:dyDescent="0.3">
      <c r="A5" s="106" t="s">
        <v>23</v>
      </c>
      <c r="B5" s="106"/>
      <c r="C5" s="106"/>
      <c r="D5" s="106"/>
      <c r="E5" s="106"/>
      <c r="F5" s="106"/>
      <c r="G5" s="106"/>
      <c r="H5" s="106"/>
      <c r="I5" s="106"/>
      <c r="J5" s="106"/>
      <c r="L5" s="95"/>
      <c r="M5" s="9">
        <v>10</v>
      </c>
      <c r="N5" s="10">
        <v>11</v>
      </c>
      <c r="O5" s="10">
        <v>12</v>
      </c>
      <c r="P5" s="10">
        <v>13</v>
      </c>
      <c r="Q5" s="10">
        <v>14</v>
      </c>
      <c r="R5" s="10">
        <v>15</v>
      </c>
      <c r="S5" s="9">
        <v>16</v>
      </c>
      <c r="T5" s="9">
        <v>17</v>
      </c>
      <c r="U5" s="9">
        <v>18</v>
      </c>
      <c r="V5" s="11"/>
      <c r="AB5" s="1" t="s">
        <v>24</v>
      </c>
      <c r="AC5" s="1" t="s">
        <v>25</v>
      </c>
      <c r="AD5" s="1" t="s">
        <v>24</v>
      </c>
      <c r="AE5" s="1" t="s">
        <v>25</v>
      </c>
      <c r="AF5" s="1" t="s">
        <v>24</v>
      </c>
      <c r="AG5" s="1" t="s">
        <v>25</v>
      </c>
      <c r="AH5" s="1" t="s">
        <v>24</v>
      </c>
      <c r="AI5" s="1" t="s">
        <v>25</v>
      </c>
      <c r="AJ5" s="1" t="s">
        <v>24</v>
      </c>
      <c r="AK5" s="1" t="s">
        <v>25</v>
      </c>
      <c r="AL5" s="1" t="s">
        <v>24</v>
      </c>
      <c r="AM5" s="1" t="s">
        <v>25</v>
      </c>
      <c r="AN5" s="1" t="s">
        <v>24</v>
      </c>
      <c r="AO5" s="1" t="s">
        <v>25</v>
      </c>
      <c r="AP5" s="1" t="s">
        <v>24</v>
      </c>
      <c r="AQ5" s="1" t="s">
        <v>25</v>
      </c>
      <c r="AR5" s="1" t="s">
        <v>24</v>
      </c>
      <c r="AS5" s="1" t="s">
        <v>25</v>
      </c>
      <c r="AT5" s="1" t="s">
        <v>24</v>
      </c>
      <c r="AU5" s="1" t="s">
        <v>25</v>
      </c>
      <c r="AV5" s="1" t="s">
        <v>24</v>
      </c>
      <c r="AW5" s="1" t="s">
        <v>25</v>
      </c>
      <c r="AX5" s="1" t="s">
        <v>24</v>
      </c>
      <c r="AY5" s="1" t="s">
        <v>25</v>
      </c>
    </row>
    <row r="6" spans="1:51" ht="15.75" thickTop="1" x14ac:dyDescent="0.25">
      <c r="A6" s="12"/>
      <c r="B6" s="12"/>
      <c r="C6" s="12"/>
      <c r="D6" s="12"/>
      <c r="E6" s="12"/>
      <c r="F6" s="12"/>
      <c r="G6" s="12"/>
      <c r="H6" s="12"/>
      <c r="I6" s="13"/>
      <c r="J6" s="13"/>
      <c r="L6" s="14">
        <v>1</v>
      </c>
      <c r="M6" s="15">
        <f>[1]Data!BO129</f>
        <v>1011.3</v>
      </c>
      <c r="N6" s="16">
        <f>[1]Data!AB4</f>
        <v>86.143678247326065</v>
      </c>
      <c r="O6" s="16">
        <f>[1]RHB!F8</f>
        <v>75.41299607333552</v>
      </c>
      <c r="P6" s="16">
        <f>[1]RHB!K8</f>
        <v>81.317034649361304</v>
      </c>
      <c r="Q6" s="16">
        <f t="shared" ref="Q6:Q36" si="0">((2*N6)+O6+P6)/4</f>
        <v>82.254346804337231</v>
      </c>
      <c r="R6" s="17">
        <f>[1]Data!HE6</f>
        <v>4.458333333333333</v>
      </c>
      <c r="S6" s="18" t="str">
        <f>[1]WIND!$AL$19</f>
        <v>T</v>
      </c>
      <c r="T6" s="19">
        <f>IF([1]Data!CA5&gt;[1]Data!BZ5,[1]Data!CA5,[1]Data!BZ5)</f>
        <v>10</v>
      </c>
      <c r="U6" s="20" t="str">
        <f t="shared" ref="U6:U36" si="1">IF(AND(V6&gt;23,V6&lt;=68),"TIMUR LAUT",IF(AND(V6&gt;68,V6&lt;=113),"TIMUR",IF(AND(V6&gt;113,V6&lt;=158),"TENGGARA",IF(AND(V6&gt;158,V6&lt;=203),"SELATAN",IF(AND(V6&gt;203,V6&lt;=248),"BARAT DAYA",IF(AND(V6&gt;248,V6&lt;=293),"BARAT",IF(AND(V6&gt;293,V6&lt;=338),"BARAT LAUT",IF(V6=0,"CALM","UTARA"))))))))</f>
        <v>TIMUR</v>
      </c>
      <c r="V6" s="21">
        <f>[1]Data!CC5</f>
        <v>110</v>
      </c>
      <c r="AA6" s="1">
        <v>3</v>
      </c>
      <c r="AB6" s="22"/>
      <c r="AC6" s="22"/>
      <c r="AD6" s="1" t="str">
        <f>[1]Koreksi!H20</f>
        <v>TTU</v>
      </c>
      <c r="AE6" s="1" t="str">
        <f>IF(OR(AD6="-",AD6="TTU"),"0",AD6)</f>
        <v>0</v>
      </c>
      <c r="AF6" s="1" t="str">
        <f>'[1]SYNOP D I'!$M$16</f>
        <v>TTU</v>
      </c>
      <c r="AG6" s="1" t="str">
        <f>IF(OR(AF6="-",AF6="TTU"),"0",AF6)</f>
        <v>0</v>
      </c>
      <c r="AH6" s="1">
        <f>'[1]SYNOP D I'!$AL$16</f>
        <v>0.8</v>
      </c>
      <c r="AI6" s="1">
        <f>IF(OR(AH6="-",AH6="TTU"),"0",AH6)</f>
        <v>0.8</v>
      </c>
      <c r="AJ6" s="1" t="str">
        <f>'[1]SYNOP D I'!$BK$16</f>
        <v>TTU</v>
      </c>
      <c r="AK6" s="1" t="str">
        <f>IF(OR(AJ6="-",AJ6="TTU"),"0",AJ6)</f>
        <v>0</v>
      </c>
      <c r="AL6" s="1">
        <f>'[1]SYNOP D I'!$CJ$16</f>
        <v>1.5</v>
      </c>
      <c r="AM6" s="1">
        <f>IF(OR(AL6="-",AL6="TTU"),"0",AL6)</f>
        <v>1.5</v>
      </c>
      <c r="AN6" s="1" t="str">
        <f>'[1]SYNOP D I'!$DI$16</f>
        <v>-</v>
      </c>
      <c r="AO6" s="1" t="str">
        <f>IF(OR(AN6="-",AN6="TTU"),"0",AN6)</f>
        <v>0</v>
      </c>
      <c r="AP6" s="1" t="str">
        <f>'[1]SYNOP D I'!$EH$16</f>
        <v>-</v>
      </c>
      <c r="AQ6" s="1" t="str">
        <f>IF(OR(AP6="-",AP6="TTU"),"0",AP6)</f>
        <v>0</v>
      </c>
      <c r="AR6" s="1">
        <f>'[1]SYNOP D I'!$FG$16</f>
        <v>0.8</v>
      </c>
      <c r="AS6" s="1">
        <f>IF(OR(AR6="-",AR6="TTU"),"0",AR6)</f>
        <v>0.8</v>
      </c>
      <c r="AT6" s="1" t="str">
        <f>'[1]SYNOP D I'!$GF$16</f>
        <v>-</v>
      </c>
      <c r="AU6" s="1" t="str">
        <f>IF(OR(AT6="-",AT6="TTU"),"0",AT6)</f>
        <v>0</v>
      </c>
      <c r="AV6" s="1">
        <f>'[1]SYNOP D I'!$HE$16</f>
        <v>0.4</v>
      </c>
      <c r="AW6" s="1">
        <f>IF(OR(AV6="-",AV6="TTU"),"0",AV6)</f>
        <v>0.4</v>
      </c>
      <c r="AX6" s="1">
        <f>'[1]SYNOP D I'!$ID$16</f>
        <v>2.8</v>
      </c>
      <c r="AY6" s="1">
        <f>IF(OR(AX6="-",AX6="TTU"),"0",AX6)</f>
        <v>2.8</v>
      </c>
    </row>
    <row r="7" spans="1:51" ht="15" x14ac:dyDescent="0.25">
      <c r="A7" s="88" t="s">
        <v>26</v>
      </c>
      <c r="B7" s="88"/>
      <c r="C7" s="88"/>
      <c r="D7" s="89" t="s">
        <v>27</v>
      </c>
      <c r="E7" s="89"/>
      <c r="F7" s="89"/>
      <c r="G7" s="89"/>
      <c r="H7" s="23" t="s">
        <v>28</v>
      </c>
      <c r="I7" s="90" t="s">
        <v>29</v>
      </c>
      <c r="J7" s="90"/>
      <c r="L7" s="19">
        <v>2</v>
      </c>
      <c r="M7" s="15">
        <f>[1]Data!BO130</f>
        <v>1011.3</v>
      </c>
      <c r="N7" s="17">
        <f>[1]RHB!X8</f>
        <v>89.495429193271875</v>
      </c>
      <c r="O7" s="16">
        <f>[1]RHB!F9</f>
        <v>79.27546788372959</v>
      </c>
      <c r="P7" s="16">
        <f>[1]RHB!K9</f>
        <v>76.043835706255507</v>
      </c>
      <c r="Q7" s="16">
        <f t="shared" si="0"/>
        <v>83.577540494132208</v>
      </c>
      <c r="R7" s="17">
        <f>[1]Data!HE8</f>
        <v>5</v>
      </c>
      <c r="S7" s="18" t="str">
        <f>[1]WIND!$AM$19</f>
        <v>T</v>
      </c>
      <c r="T7" s="19">
        <f>IF([1]Data!CA6&gt;[1]Data!BZ6,[1]Data!CA6,[1]Data!BZ6)</f>
        <v>9</v>
      </c>
      <c r="U7" s="20" t="str">
        <f t="shared" si="1"/>
        <v>TIMUR</v>
      </c>
      <c r="V7" s="21">
        <f>[1]Data!CC6</f>
        <v>70</v>
      </c>
      <c r="AA7" s="1">
        <v>24</v>
      </c>
      <c r="AB7" s="22"/>
      <c r="AC7" s="22"/>
      <c r="AD7" s="1" t="str">
        <f>[1]Koreksi!H24</f>
        <v>TTU</v>
      </c>
      <c r="AE7" s="1" t="str">
        <f>IF(OR(AD7="-",AD7="TTU"),"0",AD7)</f>
        <v>0</v>
      </c>
      <c r="AF7" s="1" t="str">
        <f>'[1]SYNOP D I'!$M$18</f>
        <v>TTU</v>
      </c>
      <c r="AG7" s="1" t="str">
        <f>IF(OR(AF7="-",AF7="TTU"),"0",AF7)</f>
        <v>0</v>
      </c>
      <c r="AH7" s="1">
        <f>'[1]SYNOP D I'!$AL$18</f>
        <v>20.5</v>
      </c>
      <c r="AI7" s="1">
        <f>IF(OR(AH7="-",AH7="TTU"),"0",AH7)</f>
        <v>20.5</v>
      </c>
      <c r="AJ7" s="1">
        <f>'[1]SYNOP D I'!$BK$18</f>
        <v>2.9</v>
      </c>
      <c r="AK7" s="1">
        <f>IF(OR(AJ7="-",AJ7="TTU"),"0",AJ7)</f>
        <v>2.9</v>
      </c>
      <c r="AL7" s="1">
        <f>'[1]SYNOP D I'!$CJ$18</f>
        <v>6.2</v>
      </c>
      <c r="AM7" s="1">
        <f>IF(OR(AL7="-",AL7="TTU"),"0",AL7)</f>
        <v>6.2</v>
      </c>
      <c r="AN7" s="1">
        <f>'[1]SYNOP D I'!$DI$18</f>
        <v>9.5</v>
      </c>
      <c r="AO7" s="1">
        <f>IF(OR(AN7="-",AN7="TTU"),"0",AN7)</f>
        <v>9.5</v>
      </c>
      <c r="AP7" s="1">
        <f>'[1]SYNOP D I'!$EH$18</f>
        <v>2.4</v>
      </c>
      <c r="AQ7" s="1">
        <f>IF(OR(AP7="-",AP7="TTU"),"0",AP7)</f>
        <v>2.4</v>
      </c>
      <c r="AR7" s="1">
        <f>'[1]SYNOP D I'!$FG$18</f>
        <v>23.1</v>
      </c>
      <c r="AS7" s="1">
        <f>IF(OR(AR7="-",AR7="TTU"),"0",AR7)</f>
        <v>23.1</v>
      </c>
      <c r="AT7" s="1">
        <f>'[1]SYNOP D I'!$GF$18</f>
        <v>24.9</v>
      </c>
      <c r="AU7" s="1">
        <f>IF(OR(AT7="-",AT7="TTU"),"0",AT7)</f>
        <v>24.9</v>
      </c>
      <c r="AV7" s="1">
        <f>'[1]SYNOP D I'!$HE$18</f>
        <v>12.6</v>
      </c>
      <c r="AW7" s="1">
        <f>IF(OR(AV7="-",AV7="TTU"),"0",AV7)</f>
        <v>12.6</v>
      </c>
      <c r="AX7" s="1">
        <f>'[1]SYNOP D I'!$ID$18</f>
        <v>99.9</v>
      </c>
      <c r="AY7" s="1">
        <f>IF(OR(AX7="-",AX7="TTU"),"0",AX7)</f>
        <v>99.9</v>
      </c>
    </row>
    <row r="8" spans="1:51" ht="15" x14ac:dyDescent="0.25">
      <c r="A8" s="88" t="s">
        <v>30</v>
      </c>
      <c r="B8" s="88"/>
      <c r="C8" s="88"/>
      <c r="D8" s="91" t="str">
        <f>CONCATENATE("BULAN :"," ",[1]Program!J23," ",[1]Program!L21)</f>
        <v>BULAN : JUNI 2022</v>
      </c>
      <c r="E8" s="91"/>
      <c r="F8" s="91"/>
      <c r="G8" s="91"/>
      <c r="H8" s="12"/>
      <c r="I8" s="90" t="s">
        <v>31</v>
      </c>
      <c r="J8" s="90"/>
      <c r="L8" s="19">
        <v>3</v>
      </c>
      <c r="M8" s="15">
        <f>[1]Data!BO131</f>
        <v>1011.2</v>
      </c>
      <c r="N8" s="17">
        <f>[1]RHB!X9</f>
        <v>84.594400321721793</v>
      </c>
      <c r="O8" s="16">
        <f>[1]RHB!F10</f>
        <v>73.971060596179811</v>
      </c>
      <c r="P8" s="16">
        <f>[1]RHB!K10</f>
        <v>81.7646037409543</v>
      </c>
      <c r="Q8" s="16">
        <f t="shared" si="0"/>
        <v>81.23111624514442</v>
      </c>
      <c r="R8" s="17">
        <f>[1]Data!HE10</f>
        <v>3.6666666666666665</v>
      </c>
      <c r="S8" s="18" t="str">
        <f>[1]WIND!$AN$19</f>
        <v>T</v>
      </c>
      <c r="T8" s="19">
        <f>IF([1]Data!CA7&gt;[1]Data!BZ7,[1]Data!CA7,[1]Data!BZ7)</f>
        <v>9</v>
      </c>
      <c r="U8" s="20" t="str">
        <f t="shared" si="1"/>
        <v>TIMUR</v>
      </c>
      <c r="V8" s="21">
        <f>[1]Data!CC7</f>
        <v>90</v>
      </c>
      <c r="AA8" s="1">
        <v>7</v>
      </c>
      <c r="AB8" s="1" t="str">
        <f>[1]Koreksi!H211</f>
        <v>-</v>
      </c>
      <c r="AC8" s="1" t="str">
        <f>IF(OR(AB8="-",AB8="TTU"),"0",AB8)</f>
        <v>0</v>
      </c>
      <c r="AD8" s="1" t="str">
        <f>[1]Koreksi!H206</f>
        <v>TTU</v>
      </c>
      <c r="AE8" s="1" t="str">
        <f>IF(OR(AD8="-",AD8="TTU"),"0",AD8)</f>
        <v>0</v>
      </c>
      <c r="AF8" s="1">
        <f>'[1]SYNOP D I'!$M$177</f>
        <v>0</v>
      </c>
      <c r="AG8" s="1">
        <f>IF(OR(AF8="-",AF8="TTU"),"0",AF8)</f>
        <v>0</v>
      </c>
      <c r="AH8" s="1">
        <f>'[1]SYNOP D I'!$AL$177</f>
        <v>0</v>
      </c>
      <c r="AI8" s="1">
        <f>IF(OR(AH8="-",AH8="TTU"),"0",AH8)</f>
        <v>0</v>
      </c>
      <c r="AJ8" s="1">
        <f>'[1]SYNOP D I'!$BK$177</f>
        <v>1.9</v>
      </c>
      <c r="AK8" s="1">
        <f>IF(OR(AJ8="-",AJ8="TTU"),"0",AJ8)</f>
        <v>1.9</v>
      </c>
      <c r="AL8" s="1">
        <f>'[1]SYNOP D I'!$CJ$177</f>
        <v>0</v>
      </c>
      <c r="AM8" s="1">
        <f>IF(OR(AL8="-",AL8="TTU"),"0",AL8)</f>
        <v>0</v>
      </c>
      <c r="AN8" s="1">
        <f>'[1]SYNOP D I'!$DI$177</f>
        <v>0</v>
      </c>
      <c r="AO8" s="1">
        <f>IF(OR(AN8="-",AN8="TTU"),"0",AN8)</f>
        <v>0</v>
      </c>
      <c r="AP8" s="1">
        <f>'[1]SYNOP D I'!$EH$177</f>
        <v>3.6</v>
      </c>
      <c r="AQ8" s="1">
        <f>IF(OR(AP8="-",AP8="TTU"),"0",AP8)</f>
        <v>3.6</v>
      </c>
      <c r="AR8" s="1">
        <f>'[1]SYNOP D I'!$FG$177</f>
        <v>0</v>
      </c>
      <c r="AS8" s="1">
        <f>IF(OR(AR8="-",AR8="TTU"),"0",AR8)</f>
        <v>0</v>
      </c>
      <c r="AT8" s="1">
        <f>'[1]SYNOP D I'!$GF$177</f>
        <v>0</v>
      </c>
      <c r="AU8" s="1">
        <f>IF(OR(AT8="-",AT8="TTU"),"0",AT8)</f>
        <v>0</v>
      </c>
      <c r="AV8" s="1">
        <f>'[1]SYNOP D I'!$HE$177</f>
        <v>0.2</v>
      </c>
      <c r="AW8" s="1">
        <f>IF(OR(AV8="-",AV8="TTU"),"0",AV8)</f>
        <v>0.2</v>
      </c>
      <c r="AX8" s="1">
        <f>'[1]SYNOP D I'!$ID$177</f>
        <v>0.6</v>
      </c>
      <c r="AY8" s="1">
        <f>IF(OR(AX8="-",AX8="TTU"),"0",AX8)</f>
        <v>0.6</v>
      </c>
    </row>
    <row r="9" spans="1:51" ht="15" x14ac:dyDescent="0.25">
      <c r="A9" s="12" t="s">
        <v>32</v>
      </c>
      <c r="B9" s="12"/>
      <c r="C9" s="12"/>
      <c r="D9" s="12"/>
      <c r="E9" s="12"/>
      <c r="F9" s="12"/>
      <c r="G9" s="12"/>
      <c r="H9" s="12"/>
      <c r="I9" s="12" t="s">
        <v>33</v>
      </c>
      <c r="J9" s="12"/>
      <c r="L9" s="19">
        <v>4</v>
      </c>
      <c r="M9" s="15">
        <f>[1]Data!BO132</f>
        <v>1011.4</v>
      </c>
      <c r="N9" s="17">
        <f>[1]RHB!X10</f>
        <v>94.929677919351548</v>
      </c>
      <c r="O9" s="16">
        <f>[1]RHB!F11</f>
        <v>90.219867449902509</v>
      </c>
      <c r="P9" s="16">
        <f>[1]RHB!K11</f>
        <v>91.838728868182031</v>
      </c>
      <c r="Q9" s="16">
        <f t="shared" si="0"/>
        <v>92.979488039196909</v>
      </c>
      <c r="R9" s="17">
        <f>[1]Data!HE12</f>
        <v>2.1666666666666665</v>
      </c>
      <c r="S9" s="18" t="str">
        <f>[1]WIND!AO19</f>
        <v>CLM</v>
      </c>
      <c r="T9" s="19">
        <f>IF([1]Data!CA8&gt;[1]Data!BZ8,[1]Data!CA8,[1]Data!BZ8)</f>
        <v>8</v>
      </c>
      <c r="U9" s="20" t="str">
        <f t="shared" si="1"/>
        <v>TIMUR</v>
      </c>
      <c r="V9" s="21">
        <f>[1]Data!CC8</f>
        <v>110</v>
      </c>
      <c r="AF9" s="1" t="str">
        <f>IF(AND(AG9=0,OR(AND(AD8=0,AF7="TTU",OR(AF6="TTU",AF6="-")),AD8="TTU",AD6="TTU")),"TTU",AG9)</f>
        <v>TTU</v>
      </c>
      <c r="AG9" s="1">
        <f>IF(AE$8&gt;0,AG$7-AG$6+AE$8+AE$6-AC$8,AG$7-AG$6+AE$8+AE$6-AC$8)</f>
        <v>0</v>
      </c>
      <c r="AH9" s="1">
        <f>IF(AND(AI9=0,OR(AND(AF8=0,AH7="TTU",OR(AH6="TTU",AH6="-")),AF8="TTU",AF6="TTU")),"TTU",AI9)</f>
        <v>19.7</v>
      </c>
      <c r="AI9" s="1">
        <f>IF(AG$8&gt;0,AI$7-AI$6+AG$8+AG$6-AE8,AI$7-AI$6+AG$8+AG$6-AE8)</f>
        <v>19.7</v>
      </c>
      <c r="AJ9" s="1">
        <f>IF(AND(AK9=0,OR(AND(AH8=0,AJ7="TTU",OR(AJ6="TTU",AJ6="-")),AH8="TTU",AH6="TTU")),"TTU",AK9)</f>
        <v>3.7</v>
      </c>
      <c r="AK9" s="1">
        <f>IF(AI$8&gt;0,AK$7-AK$6+AI$8+AI$6-AG$8,AK$7-AK$6+AI$8+AI$6-AG$8)</f>
        <v>3.7</v>
      </c>
      <c r="AL9" s="1">
        <f>IF(AND(AM9=0,OR(AND(AJ8=0,AL7="TTU",OR(AL6="TTU",AL6="-")),AJ8="TTU",AJ6="TTU")),"TTU",AM9)</f>
        <v>6.6</v>
      </c>
      <c r="AM9" s="1">
        <f>IF(AK$8&lt;&gt;0,AM$7-AM$6+AK$8+AK$6-AI$8,IF(AM$7=AM$6,AK$8+AK$6-AI$8,AM$7-AM$6+AK$8+AK$6-AI$8))</f>
        <v>6.6</v>
      </c>
      <c r="AN9" s="1">
        <f>IF(AND(AO9=0,OR(AND(AL8=0,AN7="TTU",OR(AN6="TTU",AN6="-")),AL8="TTU",AL6="TTU")),"TTU",AO9)</f>
        <v>9.1</v>
      </c>
      <c r="AO9" s="1">
        <f>IF(AM$8&lt;&gt;0,AO$7-AO$6+AM$8+AM$6-AK$8,IF(AO$7=AO$6,AM$8+AM$6-AK$8,AO$7-AO$6+AM$8+AM$6-AK$8))</f>
        <v>9.1</v>
      </c>
      <c r="AP9" s="1">
        <f>IF(AND(AQ9=0,OR(AND(AN8=0,AP7="TTU",OR(AP6="TTU",AP6="-")),AN8="TTU",AN6="TTU")),"TTU",AQ9)</f>
        <v>2.4</v>
      </c>
      <c r="AQ9" s="1">
        <f>IF(AO$8&lt;&gt;0,AQ$7-AQ$6+AO$8+AO$6-AM$8,IF(AQ$7=AQ$6,AO$8+AO$6-AM$8,AQ$7-AQ$6+AO$8+AO$6-AM$8))</f>
        <v>2.4</v>
      </c>
      <c r="AR9" s="1">
        <f>IF(AND(AS9=0,OR(AND(AP8=0,AR7="TTU",OR(AR6="TTU",AR6="-")),AP8="TTU",AP6="TTU")),"TTU",AS9)</f>
        <v>25.900000000000002</v>
      </c>
      <c r="AS9" s="1">
        <f>IF(AQ$8&lt;&gt;0,AS$7-AS$6+AQ$8+AQ$6-AO$8,IF(AS$7=AS$6,AQ$8+AQ$6-AO$8,AS$7-AS$6+AQ$8+AQ$6-AO$8))</f>
        <v>25.900000000000002</v>
      </c>
      <c r="AT9" s="1">
        <f>IF(AND(AU9=0,OR(AND(AR8=0,AT7="TTU",OR(AT6="TTU",AT6="-")),AR8="TTU",AR6="TTU")),"TTU",AU9)</f>
        <v>22.099999999999998</v>
      </c>
      <c r="AU9" s="1">
        <f>IF(AS$8&lt;&gt;0,AU$7-AU$6+AS$8+AS$6-AQ$8,IF(AU$7=AU$6,AS$8+AS$6-AQ$8,AU$7-AU$6+AS$8+AS$6-AQ$8))</f>
        <v>22.099999999999998</v>
      </c>
      <c r="AV9" s="1">
        <f>IF(AND(AW9=0,OR(AND(AT8=0,AV7="TTU",OR(AV6="TTU",AV6="-")),AT8="TTU",AT6="TTU")),"TTU",AW9)</f>
        <v>12.2</v>
      </c>
      <c r="AW9" s="1">
        <f>IF(AU$8&lt;&gt;0,AW$7-AW$6+AU$8+AU$6-AS$8,IF(AW$7=AW$6,AU$8+AU$6-AS$8,AW$7-AW$6+AU$8+AU$6-AS$8))</f>
        <v>12.2</v>
      </c>
      <c r="AX9" s="1">
        <f>IF(AND(AY9=0,OR(AND(AV8=0,AX7="TTU",OR(AX6="TTU",AX6="-")),AV8="TTU",AV6="TTU")),"TTU",AY9)</f>
        <v>97.700000000000017</v>
      </c>
      <c r="AY9" s="1">
        <f>IF(AW$8&lt;&gt;0,AY$7-AY$6+AW$8+AW$6-AU$8,IF(AY$7=AY$6,AW$8+AW$6-AU$8,AY$7-AY$6+AW$8+AW$6-AU$8))</f>
        <v>97.700000000000017</v>
      </c>
    </row>
    <row r="10" spans="1:51" ht="15.75" thickBot="1" x14ac:dyDescent="0.3">
      <c r="A10" s="12"/>
      <c r="B10" s="12"/>
      <c r="C10" s="12"/>
      <c r="D10" s="12"/>
      <c r="E10" s="12"/>
      <c r="F10" s="12"/>
      <c r="G10" s="12"/>
      <c r="H10" s="12"/>
      <c r="I10" s="24"/>
      <c r="J10" s="24"/>
      <c r="L10" s="19">
        <v>5</v>
      </c>
      <c r="M10" s="15">
        <f>[1]Data!BO133</f>
        <v>1012</v>
      </c>
      <c r="N10" s="17">
        <f>[1]RHB!X11</f>
        <v>94.242835441910856</v>
      </c>
      <c r="O10" s="16">
        <f>[1]RHB!F12</f>
        <v>83.329595082535334</v>
      </c>
      <c r="P10" s="16">
        <f>[1]RHB!K12</f>
        <v>77.007783360974742</v>
      </c>
      <c r="Q10" s="16">
        <f t="shared" si="0"/>
        <v>87.205762331832943</v>
      </c>
      <c r="R10" s="17">
        <f>[1]Data!HE14</f>
        <v>4.0434782608695654</v>
      </c>
      <c r="S10" s="18" t="str">
        <f>[1]WIND!AP19</f>
        <v>T</v>
      </c>
      <c r="T10" s="19">
        <f>IF([1]Data!CA9&gt;[1]Data!BZ9,[1]Data!CA9,[1]Data!BZ9)</f>
        <v>9</v>
      </c>
      <c r="U10" s="20" t="str">
        <f t="shared" si="1"/>
        <v>TIMUR</v>
      </c>
      <c r="V10" s="21">
        <f>[1]Data!CC9</f>
        <v>70</v>
      </c>
      <c r="AF10" s="1" t="str">
        <f>IF(AND(AF9="TTU",AG9=0),"TTU",AG9)</f>
        <v>TTU</v>
      </c>
      <c r="AH10" s="1">
        <f>IF(AND(AH9="TTU",AI9=0),"TTU",AI9)</f>
        <v>19.7</v>
      </c>
      <c r="AJ10" s="1">
        <f>IF(AND(AJ9="TTU",AK9=0),"TTU",AK9)</f>
        <v>3.7</v>
      </c>
      <c r="AL10" s="1">
        <f>IF(AND(AL9="TTU",AM9=0),"TTU",AM9)</f>
        <v>6.6</v>
      </c>
      <c r="AN10" s="1">
        <f>IF(AND(AN9="TTU",AO9=0),"TTU",AO9)</f>
        <v>9.1</v>
      </c>
      <c r="AP10" s="1">
        <f>IF(AND(AP9="TTU",AQ9=0),"TTU",AQ9)</f>
        <v>2.4</v>
      </c>
      <c r="AR10" s="1">
        <f>IF(AND(AR9="TTU",AS9=0),"TTU",AS9)</f>
        <v>25.900000000000002</v>
      </c>
      <c r="AT10" s="1">
        <f>IF(AND(AT9="TTU",AU9=0),"TTU",AU9)</f>
        <v>22.099999999999998</v>
      </c>
      <c r="AV10" s="1">
        <f>IF(AND(AV9="TTU",AW9=0),"TTU",AW9)</f>
        <v>12.2</v>
      </c>
      <c r="AX10" s="1">
        <f>IF(AND(AX9="TTU",AY9=0),"TTU",AY9)</f>
        <v>97.700000000000017</v>
      </c>
    </row>
    <row r="11" spans="1:51" ht="15" customHeight="1" thickTop="1" x14ac:dyDescent="0.25">
      <c r="A11" s="76" t="s">
        <v>0</v>
      </c>
      <c r="B11" s="79" t="s">
        <v>34</v>
      </c>
      <c r="C11" s="80"/>
      <c r="D11" s="80"/>
      <c r="E11" s="80"/>
      <c r="F11" s="80"/>
      <c r="G11" s="81"/>
      <c r="H11" s="25" t="s">
        <v>35</v>
      </c>
      <c r="I11" s="25" t="s">
        <v>36</v>
      </c>
      <c r="J11" s="25" t="s">
        <v>37</v>
      </c>
      <c r="L11" s="19">
        <v>6</v>
      </c>
      <c r="M11" s="15">
        <f>[1]Data!BO134</f>
        <v>1010.5</v>
      </c>
      <c r="N11" s="17">
        <f>[1]RHB!X12</f>
        <v>85.778016219296006</v>
      </c>
      <c r="O11" s="16">
        <f>[1]RHB!F13</f>
        <v>67.094154144094659</v>
      </c>
      <c r="P11" s="16">
        <f>[1]RHB!K13</f>
        <v>78.924031421175613</v>
      </c>
      <c r="Q11" s="16">
        <f t="shared" si="0"/>
        <v>79.393554500965564</v>
      </c>
      <c r="R11" s="17">
        <f>[1]Data!HE16</f>
        <v>3</v>
      </c>
      <c r="S11" s="18" t="str">
        <f>[1]WIND!AQ19</f>
        <v>CLM</v>
      </c>
      <c r="T11" s="19">
        <f>IF([1]Data!CA10&gt;[1]Data!BZ10,[1]Data!CA10,[1]Data!BZ10)</f>
        <v>9</v>
      </c>
      <c r="U11" s="20" t="str">
        <f t="shared" si="1"/>
        <v>TENGGARA</v>
      </c>
      <c r="V11" s="21">
        <f>[1]Data!CC10</f>
        <v>120</v>
      </c>
    </row>
    <row r="12" spans="1:51" ht="15" x14ac:dyDescent="0.25">
      <c r="A12" s="77"/>
      <c r="B12" s="82"/>
      <c r="C12" s="83"/>
      <c r="D12" s="83"/>
      <c r="E12" s="83"/>
      <c r="F12" s="83"/>
      <c r="G12" s="84"/>
      <c r="H12" s="26" t="s">
        <v>38</v>
      </c>
      <c r="I12" s="26" t="s">
        <v>39</v>
      </c>
      <c r="J12" s="26" t="s">
        <v>40</v>
      </c>
      <c r="L12" s="19">
        <v>7</v>
      </c>
      <c r="M12" s="15">
        <f>[1]Data!BO135</f>
        <v>1010.8</v>
      </c>
      <c r="N12" s="17">
        <f>[1]RHB!X13</f>
        <v>94.976593310395145</v>
      </c>
      <c r="O12" s="16">
        <f>[1]RHB!F14</f>
        <v>87.531808735198595</v>
      </c>
      <c r="P12" s="16">
        <f>[1]RHB!K14</f>
        <v>95.067420170017868</v>
      </c>
      <c r="Q12" s="16">
        <f t="shared" si="0"/>
        <v>93.138103881501678</v>
      </c>
      <c r="R12" s="17">
        <f>[1]Data!HE18</f>
        <v>1.7826086956521738</v>
      </c>
      <c r="S12" s="18" t="str">
        <f>[1]WIND!AR19</f>
        <v>CLM</v>
      </c>
      <c r="T12" s="19">
        <f>IF([1]Data!CA11&gt;[1]Data!BZ11,[1]Data!CA11,[1]Data!BZ11)</f>
        <v>8</v>
      </c>
      <c r="U12" s="20" t="str">
        <f t="shared" si="1"/>
        <v>TENGGARA</v>
      </c>
      <c r="V12" s="21">
        <f>[1]Data!CC11</f>
        <v>120</v>
      </c>
      <c r="AF12" s="1">
        <v>11</v>
      </c>
      <c r="AH12" s="1">
        <v>12</v>
      </c>
      <c r="AJ12" s="1">
        <v>13</v>
      </c>
      <c r="AL12" s="1">
        <v>14</v>
      </c>
      <c r="AN12" s="1">
        <v>15</v>
      </c>
      <c r="AP12" s="1">
        <v>16</v>
      </c>
      <c r="AR12" s="1">
        <v>17</v>
      </c>
      <c r="AT12" s="1">
        <v>18</v>
      </c>
      <c r="AV12" s="1">
        <v>19</v>
      </c>
      <c r="AX12" s="1">
        <v>20</v>
      </c>
    </row>
    <row r="13" spans="1:51" ht="15" x14ac:dyDescent="0.25">
      <c r="A13" s="77"/>
      <c r="B13" s="85" t="s">
        <v>133</v>
      </c>
      <c r="C13" s="86"/>
      <c r="D13" s="87"/>
      <c r="E13" s="72" t="s">
        <v>10</v>
      </c>
      <c r="F13" s="72" t="s">
        <v>41</v>
      </c>
      <c r="G13" s="72" t="s">
        <v>42</v>
      </c>
      <c r="H13" s="26" t="s">
        <v>43</v>
      </c>
      <c r="I13" s="26" t="s">
        <v>44</v>
      </c>
      <c r="J13" s="26" t="s">
        <v>45</v>
      </c>
      <c r="L13" s="19">
        <v>8</v>
      </c>
      <c r="M13" s="15">
        <f>[1]Data!BO136</f>
        <v>1011.6</v>
      </c>
      <c r="N13" s="17">
        <f>[1]RHB!X14</f>
        <v>96.669546276070776</v>
      </c>
      <c r="O13" s="16">
        <f>[1]RHB!F15</f>
        <v>75.806823288786362</v>
      </c>
      <c r="P13" s="16">
        <f>[1]RHB!K15</f>
        <v>87.58525622462767</v>
      </c>
      <c r="Q13" s="16">
        <f t="shared" si="0"/>
        <v>89.182793016388899</v>
      </c>
      <c r="R13" s="17">
        <f>[1]Data!HE20</f>
        <v>6.1304347826086953</v>
      </c>
      <c r="S13" s="18" t="str">
        <f>[1]WIND!AS19</f>
        <v>T</v>
      </c>
      <c r="T13" s="19">
        <f>IF([1]Data!CA12&gt;[1]Data!BZ12,[1]Data!CA12,[1]Data!BZ12)</f>
        <v>9</v>
      </c>
      <c r="U13" s="20" t="str">
        <f t="shared" si="1"/>
        <v>TENGGARA</v>
      </c>
      <c r="V13" s="21">
        <f>[1]Data!CC12</f>
        <v>140</v>
      </c>
      <c r="AF13" s="1" t="s">
        <v>24</v>
      </c>
      <c r="AG13" s="1" t="s">
        <v>25</v>
      </c>
      <c r="AH13" s="1" t="s">
        <v>24</v>
      </c>
      <c r="AI13" s="1" t="s">
        <v>25</v>
      </c>
      <c r="AJ13" s="1" t="s">
        <v>24</v>
      </c>
      <c r="AK13" s="1" t="s">
        <v>25</v>
      </c>
      <c r="AL13" s="1" t="s">
        <v>24</v>
      </c>
      <c r="AM13" s="1" t="s">
        <v>25</v>
      </c>
      <c r="AN13" s="1" t="s">
        <v>24</v>
      </c>
      <c r="AO13" s="1" t="s">
        <v>25</v>
      </c>
      <c r="AP13" s="1" t="s">
        <v>24</v>
      </c>
      <c r="AQ13" s="1" t="s">
        <v>25</v>
      </c>
      <c r="AR13" s="1" t="s">
        <v>24</v>
      </c>
      <c r="AS13" s="1" t="s">
        <v>25</v>
      </c>
      <c r="AT13" s="1" t="s">
        <v>24</v>
      </c>
      <c r="AU13" s="1" t="s">
        <v>25</v>
      </c>
      <c r="AV13" s="1" t="s">
        <v>24</v>
      </c>
      <c r="AW13" s="1" t="s">
        <v>25</v>
      </c>
      <c r="AX13" s="1" t="s">
        <v>24</v>
      </c>
      <c r="AY13" s="1" t="s">
        <v>25</v>
      </c>
    </row>
    <row r="14" spans="1:51" ht="15.75" thickBot="1" x14ac:dyDescent="0.3">
      <c r="A14" s="77"/>
      <c r="B14" s="7" t="s">
        <v>14</v>
      </c>
      <c r="C14" s="7" t="s">
        <v>15</v>
      </c>
      <c r="D14" s="7" t="s">
        <v>16</v>
      </c>
      <c r="E14" s="78"/>
      <c r="F14" s="78"/>
      <c r="G14" s="78"/>
      <c r="H14" s="27" t="s">
        <v>115</v>
      </c>
      <c r="I14" s="27"/>
      <c r="J14" s="27"/>
      <c r="L14" s="19">
        <v>9</v>
      </c>
      <c r="M14" s="15">
        <f>[1]Data!BO137</f>
        <v>1011.4</v>
      </c>
      <c r="N14" s="17">
        <f>[1]RHB!X15</f>
        <v>90.285851672166032</v>
      </c>
      <c r="O14" s="16">
        <f>[1]RHB!F16</f>
        <v>94.905832015442712</v>
      </c>
      <c r="P14" s="16">
        <f>[1]RHB!K16</f>
        <v>93.263970887488853</v>
      </c>
      <c r="Q14" s="16">
        <f t="shared" si="0"/>
        <v>92.1853765618159</v>
      </c>
      <c r="R14" s="17">
        <f>[1]Data!HE22</f>
        <v>6.5652173913043477</v>
      </c>
      <c r="S14" s="18" t="str">
        <f>[1]WIND!AT19</f>
        <v>T</v>
      </c>
      <c r="T14" s="19">
        <f>IF([1]Data!CA13&gt;[1]Data!BZ13,[1]Data!CA13,[1]Data!BZ13)</f>
        <v>12</v>
      </c>
      <c r="U14" s="20" t="str">
        <f t="shared" si="1"/>
        <v>TIMUR</v>
      </c>
      <c r="V14" s="21">
        <f>[1]Data!CC13</f>
        <v>100</v>
      </c>
      <c r="AE14" s="1">
        <v>3</v>
      </c>
      <c r="AF14" s="1">
        <f>'[1]SYNOP D II'!$M$16</f>
        <v>0.6</v>
      </c>
      <c r="AG14" s="1">
        <f>IF(OR(AF14="-",AF14="TTU"),"0",AF14)</f>
        <v>0.6</v>
      </c>
      <c r="AH14" s="1">
        <f>'[1]SYNOP D II'!$AL$16</f>
        <v>1.5</v>
      </c>
      <c r="AI14" s="1">
        <f>IF(OR(AH14="-",AH14="TTU"),"0",AH14)</f>
        <v>1.5</v>
      </c>
      <c r="AJ14" s="1">
        <f>'[1]SYNOP D II'!$BK$16</f>
        <v>33.4</v>
      </c>
      <c r="AK14" s="1">
        <f>IF(OR(AJ14="-",AJ14="TTU"),"0",AJ14)</f>
        <v>33.4</v>
      </c>
      <c r="AL14" s="1" t="str">
        <f>'[1]SYNOP D II'!$CJ$16</f>
        <v>-</v>
      </c>
      <c r="AM14" s="1" t="str">
        <f>IF(OR(AL14="-",AL14="TTU"),"0",AL14)</f>
        <v>0</v>
      </c>
      <c r="AN14" s="1">
        <f>'[1]SYNOP D II'!$DI$16</f>
        <v>4.5</v>
      </c>
      <c r="AO14" s="1">
        <f>IF(OR(AN14="-",AN14="TTU"),"0",AN14)</f>
        <v>4.5</v>
      </c>
      <c r="AP14" s="1" t="str">
        <f>'[1]SYNOP D II'!$EH$16</f>
        <v>-</v>
      </c>
      <c r="AQ14" s="1" t="str">
        <f>IF(OR(AP14="-",AP14="TTU"),"0",AP14)</f>
        <v>0</v>
      </c>
      <c r="AR14" s="1">
        <f>'[1]SYNOP D II'!$FG$16</f>
        <v>5.4</v>
      </c>
      <c r="AS14" s="1">
        <f>IF(OR(AR14="-",AR14="TTU"),"0",AR14)</f>
        <v>5.4</v>
      </c>
      <c r="AT14" s="1" t="str">
        <f>'[1]SYNOP D II'!$GF$16</f>
        <v>-</v>
      </c>
      <c r="AU14" s="1" t="str">
        <f>IF(OR(AT14="-",AT14="TTU"),"0",AT14)</f>
        <v>0</v>
      </c>
      <c r="AV14" s="1">
        <f>'[1]SYNOP D II'!$HE$16</f>
        <v>0.9</v>
      </c>
      <c r="AW14" s="1">
        <f>IF(OR(AV14="-",AV14="TTU"),"0",AV14)</f>
        <v>0.9</v>
      </c>
      <c r="AX14" s="1" t="str">
        <f>'[1]SYNOP D II'!$ID$16</f>
        <v>-</v>
      </c>
      <c r="AY14" s="1" t="str">
        <f>IF(OR(AX14="-",AX14="TTU"),"0",AX14)</f>
        <v>0</v>
      </c>
    </row>
    <row r="15" spans="1:51" ht="16.5" thickTop="1" thickBot="1" x14ac:dyDescent="0.3">
      <c r="A15" s="78"/>
      <c r="B15" s="10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10">
        <v>9</v>
      </c>
      <c r="K15" s="28" t="s">
        <v>46</v>
      </c>
      <c r="L15" s="19">
        <v>10</v>
      </c>
      <c r="M15" s="15">
        <f>[1]Data!BO138</f>
        <v>1011.3</v>
      </c>
      <c r="N15" s="17">
        <f>[1]RHB!X16</f>
        <v>84.184813194407482</v>
      </c>
      <c r="O15" s="16">
        <f>[1]RHB!F17</f>
        <v>68.621521496128793</v>
      </c>
      <c r="P15" s="16">
        <f>[1]RHB!K17</f>
        <v>78.557482738561959</v>
      </c>
      <c r="Q15" s="16">
        <f t="shared" si="0"/>
        <v>78.887157655876422</v>
      </c>
      <c r="R15" s="17">
        <f>[1]Data!HE24</f>
        <v>7.6956521739130439</v>
      </c>
      <c r="S15" s="18" t="str">
        <f>[1]WIND!AU19</f>
        <v>TG</v>
      </c>
      <c r="T15" s="19">
        <f>IF([1]Data!CA14&gt;[1]Data!BZ14,[1]Data!CA14,[1]Data!BZ14)</f>
        <v>10</v>
      </c>
      <c r="U15" s="20" t="str">
        <f t="shared" si="1"/>
        <v>TIMUR</v>
      </c>
      <c r="V15" s="21">
        <f>[1]Data!CC14</f>
        <v>110</v>
      </c>
      <c r="AE15" s="1">
        <v>24</v>
      </c>
      <c r="AF15" s="1">
        <f>'[1]SYNOP D II'!$M$18</f>
        <v>0.6</v>
      </c>
      <c r="AG15" s="1">
        <f>IF(OR(AF15="-",AF15="TTU"),"0",AF15)</f>
        <v>0.6</v>
      </c>
      <c r="AH15" s="1">
        <f>'[1]SYNOP D II'!$AL$18</f>
        <v>1.7</v>
      </c>
      <c r="AI15" s="1">
        <f>IF(OR(AH15="-",AH15="TTU"),"0",AH15)</f>
        <v>1.7</v>
      </c>
      <c r="AJ15" s="1">
        <f>'[1]SYNOP D II'!$BK$18</f>
        <v>170.5</v>
      </c>
      <c r="AK15" s="1">
        <f>IF(OR(AJ15="-",AJ15="TTU"),"0",AJ15)</f>
        <v>170.5</v>
      </c>
      <c r="AL15" s="1">
        <f>'[1]SYNOP D II'!$CJ$18</f>
        <v>34.200000000000003</v>
      </c>
      <c r="AM15" s="1">
        <f>IF(OR(AL15="-",AL15="TTU"),"0",AL15)</f>
        <v>34.200000000000003</v>
      </c>
      <c r="AN15" s="1">
        <f>'[1]SYNOP D II'!$DI$18</f>
        <v>10.4</v>
      </c>
      <c r="AO15" s="1">
        <f>IF(OR(AN15="-",AN15="TTU"),"0",AN15)</f>
        <v>10.4</v>
      </c>
      <c r="AP15" s="1">
        <f>'[1]SYNOP D II'!$EH$18</f>
        <v>27.2</v>
      </c>
      <c r="AQ15" s="1">
        <f>IF(OR(AP15="-",AP15="TTU"),"0",AP15)</f>
        <v>27.2</v>
      </c>
      <c r="AR15" s="1">
        <f>'[1]SYNOP D II'!$FG$18</f>
        <v>48.9</v>
      </c>
      <c r="AS15" s="1">
        <f>IF(OR(AR15="-",AR15="TTU"),"0",AR15)</f>
        <v>48.9</v>
      </c>
      <c r="AT15" s="1">
        <f>'[1]SYNOP D II'!$GF$18</f>
        <v>13.2</v>
      </c>
      <c r="AU15" s="1">
        <f>IF(OR(AT15="-",AT15="TTU"),"0",AT15)</f>
        <v>13.2</v>
      </c>
      <c r="AV15" s="1">
        <f>'[1]SYNOP D II'!$HE$18</f>
        <v>0.9</v>
      </c>
      <c r="AW15" s="1">
        <f>IF(OR(AV15="-",AV15="TTU"),"0",AV15)</f>
        <v>0.9</v>
      </c>
      <c r="AX15" s="1">
        <f>'[1]SYNOP D II'!$ID$18</f>
        <v>20</v>
      </c>
      <c r="AY15" s="1">
        <f>IF(OR(AX15="-",AX15="TTU"),"0",AX15)</f>
        <v>20</v>
      </c>
    </row>
    <row r="16" spans="1:51" ht="15.75" thickTop="1" x14ac:dyDescent="0.25">
      <c r="A16" s="29">
        <v>1</v>
      </c>
      <c r="B16" s="15">
        <f>[1]Data!Y4</f>
        <v>27.8</v>
      </c>
      <c r="C16" s="15">
        <f>[1]Data!F5</f>
        <v>29.4</v>
      </c>
      <c r="D16" s="15">
        <f>[1]Data!K5</f>
        <v>28.6</v>
      </c>
      <c r="E16" s="15">
        <f t="shared" ref="E16:E26" si="2">((2*B16)+C16+D16)/4</f>
        <v>28.4</v>
      </c>
      <c r="F16" s="15">
        <f>[1]Data!Z5</f>
        <v>31.6</v>
      </c>
      <c r="G16" s="15">
        <f>MIN([1]Data!Y4,[1]Data!B5:R5,[1]Data!AA5)</f>
        <v>24.4</v>
      </c>
      <c r="H16" s="15" t="str">
        <f>IF(OR([1]Koreksi!H216="00",[1]Koreksi!H216="01",[1]Koreksi!H216="02",[1]Koreksi!H216="03",[1]Koreksi!H216="29",[1]Koreksi!H216="21",[1]Koreksi!H216="13",[1]Koreksi!H216="14",[1]Koreksi!H216="15",[1]Koreksi!H216="16"),"-",IF(AND(AF$10=0,OR([1]Koreksi!H216&lt;&gt;"00",[1]Koreksi!H216&lt;&gt;"01",[1]Koreksi!H216&lt;&gt;"02",[1]Koreksi!H216&lt;&gt;"03",[1]Koreksi!H216&lt;&gt;"29",[1]Koreksi!H216&lt;&gt;"21",[1]Koreksi!H216&lt;&gt;"13",[1]Koreksi!H216&lt;&gt;"14",[1]Koreksi!H216&lt;&gt;"15",[1]Koreksi!H216&lt;&gt;"16")),"TTU",AF$10))</f>
        <v>TTU</v>
      </c>
      <c r="I16" s="16">
        <f>'[1]SUN OK'!V10</f>
        <v>88.125</v>
      </c>
      <c r="J16" s="30" t="str">
        <f>VLOOKUP(MAX('[1]SANDY SYNOP'!$AH5:$AH27,[1]Koreksi!H216),[1]WWww!$W$5:$X$104,2,FALSE)</f>
        <v>SL RA re TS</v>
      </c>
      <c r="K16" s="28" t="s">
        <v>47</v>
      </c>
      <c r="L16" s="19">
        <v>11</v>
      </c>
      <c r="M16" s="15">
        <f>[1]Data!BO140</f>
        <v>1011.5</v>
      </c>
      <c r="N16" s="17">
        <f>[1]RHB!X17</f>
        <v>85.650844615991446</v>
      </c>
      <c r="O16" s="16">
        <f>[1]RHB!F19</f>
        <v>81.079557574325406</v>
      </c>
      <c r="P16" s="16">
        <f>[1]RHB!K19</f>
        <v>75.5087640076149</v>
      </c>
      <c r="Q16" s="16">
        <f t="shared" si="0"/>
        <v>81.972502703480799</v>
      </c>
      <c r="R16" s="17">
        <f>[1]Data!HE26</f>
        <v>6.3043478260869561</v>
      </c>
      <c r="S16" s="18" t="str">
        <f>[1]WIND!AV19</f>
        <v>TG</v>
      </c>
      <c r="T16" s="19">
        <f>IF([1]Data!CA16&gt;[1]Data!BZ16,[1]Data!CA16,[1]Data!BZ16)</f>
        <v>10</v>
      </c>
      <c r="U16" s="20" t="str">
        <f t="shared" si="1"/>
        <v>TENGGARA</v>
      </c>
      <c r="V16" s="21">
        <f>[1]Data!CC16</f>
        <v>130</v>
      </c>
      <c r="AE16" s="1">
        <v>7</v>
      </c>
      <c r="AF16" s="1">
        <f>'[1]SYNOP D II'!$M$177</f>
        <v>0</v>
      </c>
      <c r="AG16" s="1">
        <f>IF(OR(AF16="-",AF16="TTU"),"0",AF16)</f>
        <v>0</v>
      </c>
      <c r="AH16" s="1">
        <f>'[1]SYNOP D II'!$AL$177</f>
        <v>1.3</v>
      </c>
      <c r="AI16" s="1">
        <f>IF(OR(AH16="-",AH16="TTU"),"0",AH16)</f>
        <v>1.3</v>
      </c>
      <c r="AJ16" s="1" t="str">
        <f>'[1]SYNOP D II'!$BK$177</f>
        <v>-</v>
      </c>
      <c r="AK16" s="1" t="str">
        <f>IF(OR(AJ16="-",AJ16="TTU"),"0",AJ16)</f>
        <v>0</v>
      </c>
      <c r="AL16" s="1">
        <f>'[1]SYNOP D II'!$CJ$177</f>
        <v>0</v>
      </c>
      <c r="AM16" s="1">
        <f>IF(OR(AL16="-",AL16="TTU"),"0",AL16)</f>
        <v>0</v>
      </c>
      <c r="AN16" s="1">
        <f>'[1]SYNOP D II'!$DI$177</f>
        <v>0</v>
      </c>
      <c r="AO16" s="1">
        <f>IF(OR(AN16="-",AN16="TTU"),"0",AN16)</f>
        <v>0</v>
      </c>
      <c r="AP16" s="1">
        <f>'[1]SYNOP D II'!$EH$177</f>
        <v>0.2</v>
      </c>
      <c r="AQ16" s="1">
        <f>IF(OR(AP16="-",AP16="TTU"),"0",AP16)</f>
        <v>0.2</v>
      </c>
      <c r="AR16" s="1">
        <f>'[1]SYNOP D II'!$FG$177</f>
        <v>0</v>
      </c>
      <c r="AS16" s="1">
        <f>IF(OR(AR16="-",AR16="TTU"),"0",AR16)</f>
        <v>0</v>
      </c>
      <c r="AT16" s="1">
        <f>'[1]SYNOP D II'!$GF$177</f>
        <v>0.5</v>
      </c>
      <c r="AU16" s="1">
        <f>IF(OR(AT16="-",AT16="TTU"),"0",AT16)</f>
        <v>0.5</v>
      </c>
      <c r="AV16" s="1">
        <f>'[1]SYNOP D II'!$HE$177</f>
        <v>0</v>
      </c>
      <c r="AW16" s="1">
        <f>IF(OR(AV16="-",AV16="TTU"),"0",AV16)</f>
        <v>0</v>
      </c>
      <c r="AX16" s="1">
        <f>'[1]SYNOP D II'!$ID$177</f>
        <v>0.1</v>
      </c>
      <c r="AY16" s="1">
        <f>IF(OR(AX16="-",AX16="TTU"),"0",AX16)</f>
        <v>0.1</v>
      </c>
    </row>
    <row r="17" spans="1:53" ht="15" x14ac:dyDescent="0.25">
      <c r="A17" s="19">
        <v>2</v>
      </c>
      <c r="B17" s="15">
        <f>[1]Data!X5</f>
        <v>26</v>
      </c>
      <c r="C17" s="15">
        <f>[1]Data!F6</f>
        <v>28.8</v>
      </c>
      <c r="D17" s="15">
        <f>[1]Data!K6</f>
        <v>29.3</v>
      </c>
      <c r="E17" s="15">
        <f t="shared" si="2"/>
        <v>27.524999999999999</v>
      </c>
      <c r="F17" s="15">
        <f>[1]Data!Z6</f>
        <v>31.7</v>
      </c>
      <c r="G17" s="15">
        <f>MIN([1]Data!S5:Y5,[1]Data!B6:R6,[1]Data!AA6)</f>
        <v>24.4</v>
      </c>
      <c r="H17" s="15">
        <f>IF(OR($J16="Cld dev unk",$J16="Re TS",$J16="TS no Prec",$J16="Lightning",$J16="prec in sight 14",$J16="prec in sight 15",$J16="prec in sight 16"),"-",IF(AND(AH$10=0,OR($J16&lt;&gt;"Cld dev unk",$J16&lt;&gt;"Re TS",$J16&lt;&gt;"TS no Prec",$J16&lt;&gt;"Lightning",$J16&lt;&gt;"prec in sight 14",$J16&lt;&gt;"prec in sight 15",$J16&lt;&gt;"prec in sight 16")),"TTU",AH$10))</f>
        <v>19.7</v>
      </c>
      <c r="I17" s="16">
        <f>'[1]SUN OK'!V11</f>
        <v>53.75</v>
      </c>
      <c r="J17" s="30" t="str">
        <f>VLOOKUP(MAX('[1]SANDY SYNOP'!$AH28:$AH51),[1]WWww!$W$5:$X$104,2,FALSE)</f>
        <v>Inter SL RA</v>
      </c>
      <c r="K17" s="28">
        <v>20.5</v>
      </c>
      <c r="L17" s="19">
        <v>12</v>
      </c>
      <c r="M17" s="15">
        <f>[1]Data!BO141</f>
        <v>1011.2</v>
      </c>
      <c r="N17" s="17">
        <f>[1]RHB!X19</f>
        <v>91.8571033297589</v>
      </c>
      <c r="O17" s="16">
        <f>[1]RHB!F20</f>
        <v>84.725253092859219</v>
      </c>
      <c r="P17" s="16">
        <f>[1]RHB!K20</f>
        <v>93.476568401078168</v>
      </c>
      <c r="Q17" s="16">
        <f t="shared" si="0"/>
        <v>90.479007038363804</v>
      </c>
      <c r="R17" s="17">
        <f>[1]Data!HE28</f>
        <v>5.4782608695652177</v>
      </c>
      <c r="S17" s="18" t="str">
        <f>[1]WIND!AW19</f>
        <v>TG</v>
      </c>
      <c r="T17" s="19">
        <f>IF([1]Data!CA17&gt;[1]Data!BZ17,[1]Data!CA17,[1]Data!BZ17)</f>
        <v>16</v>
      </c>
      <c r="U17" s="20" t="str">
        <f t="shared" si="1"/>
        <v>TIMUR</v>
      </c>
      <c r="V17" s="21">
        <f>[1]Data!CC17</f>
        <v>110</v>
      </c>
      <c r="AF17" s="1">
        <f>IF(AND(AG17=0,OR(AND(AX8=0,AF15="TTU",OR(AF14="TTU",AF14="-")),AX8="TTU",AX6="TTU")),"TTU",AG17)</f>
        <v>3.1999999999999997</v>
      </c>
      <c r="AG17" s="1">
        <f>IF(AY$8&lt;&gt;0,AG$15-AG$14+AY$8+AY$6-AW$8,AG$15-AG$14+AY$8+AY$6-AW$8)</f>
        <v>3.1999999999999997</v>
      </c>
      <c r="AH17" s="1">
        <f>IF(AND(AI17=0,OR(AND(AF16=0,AH15="TTU",OR(AH14="TTU",AH14="-")),AF16="TTU",AF14="TTU")),"TTU",AI17)</f>
        <v>0.19999999999999996</v>
      </c>
      <c r="AI17" s="1">
        <f>IF(AG$16&lt;&gt;0,AI$15-AI$14+AG$16+AG$14-AY$8,AI$15-AI$14+AG$16+AG$14-AY$8)</f>
        <v>0.19999999999999996</v>
      </c>
      <c r="AJ17" s="1">
        <f>IF(AND(AK17=0,OR(AND(AH16=0,AJ15="TTU",OR(AJ14="TTU",AJ14="-")),AH16="TTU",AH14="TTU")),"TTU",AK17)</f>
        <v>139.9</v>
      </c>
      <c r="AK17" s="1">
        <f>IF(AI$16&lt;&gt;0,AK$15-AK$14+AI$16+AI$14-AG$16,AK$15-AK$14+AI$16+AI$14-AG$16)</f>
        <v>139.9</v>
      </c>
      <c r="AL17" s="1">
        <f>IF(AND(AM17=0,OR(AND(AJ16=0,AL15="TTU",OR(AL14="TTU",AL14="-")),AJ16="TTU",AJ14="TTU")),"TTU",AM17)</f>
        <v>66.3</v>
      </c>
      <c r="AM17" s="1">
        <f>IF(AK$16&lt;&gt;0,AM$15-AM$14+AK$16+AK$14-AI$16,AM$15-AM$14+AK$16+AK$14-AI$16)</f>
        <v>66.3</v>
      </c>
      <c r="AN17" s="1">
        <f>IF(AND(AO17=0,OR(AND(AL16=0,AN15="TTU",OR(AN14="TTU",AN14="-")),AL16="TTU",AL14="TTU")),"TTU",AO17)</f>
        <v>5.9</v>
      </c>
      <c r="AO17" s="1">
        <f>IF(AM$16&lt;&gt;0,AO$15-AO$14+AM$16+AM$14-AK$16,AO$15-AO$14+AM$16+AM$14-AK$16)</f>
        <v>5.9</v>
      </c>
      <c r="AP17" s="1">
        <f>IF(AND(AQ17=0,OR(AND(AN16=0,AP15="TTU",OR(AP14="TTU",AP14="-")),AN16="TTU",AN14="TTU")),"TTU",AQ17)</f>
        <v>31.7</v>
      </c>
      <c r="AQ17" s="1">
        <f>IF(AO$16&lt;&gt;0,AQ$15-AQ$14+AO$16+AO$14-AM$16,AQ$15-AQ$14+AO$16+AO$14-AM$16)</f>
        <v>31.7</v>
      </c>
      <c r="AR17" s="1">
        <f>IF(AND(AS17=0,OR(AND(AP16=0,AR15="TTU",OR(AR14="TTU",AR14="-")),AP16="TTU",AP14="TTU")),"TTU",AS17)</f>
        <v>43.7</v>
      </c>
      <c r="AS17" s="1">
        <f>IF(AQ$16&lt;&gt;0,AS$15-AS$14+AQ$16+AQ$14-AO$16,AS$15-AS$14+AQ$16+AQ$14-AO$16)</f>
        <v>43.7</v>
      </c>
      <c r="AT17" s="1">
        <f>IF(AND(AU17=0,OR(AND(AR16=0,AT15="TTU",OR(AT14="TTU",AT14="-")),AR16="TTU",AR14="TTU")),"TTU",AU17)</f>
        <v>18.400000000000002</v>
      </c>
      <c r="AU17" s="1">
        <f>IF(AS$16&lt;&gt;0,AU$15-AU$14+AS$16+AS$14-AQ$16,AU$15-AU$14+AS$16+AS$14-AQ$16)</f>
        <v>18.400000000000002</v>
      </c>
      <c r="AV17" s="1">
        <f>IF(AND(AW17=0,OR(AND(AT16=0,AV15="TTU",OR(AV14="TTU",AV14="-")),AT16="TTU",AT14="TTU")),"TTU",AW17)</f>
        <v>0.5</v>
      </c>
      <c r="AW17" s="1">
        <f>IF(AU$16&lt;&gt;0,AW$15-AW$14+AU$16+AU$14-AS$16,AW$15-AW$14+AU$16+AU$14-AS$16)</f>
        <v>0.5</v>
      </c>
      <c r="AX17" s="1">
        <f>IF(AND(AY17=0,OR(AND(AV16=0,AX15="TTU",OR(AX14="TTU",AX14="-")),AV16="TTU",AV14="TTU")),"TTU",AY17)</f>
        <v>20.399999999999999</v>
      </c>
      <c r="AY17" s="1">
        <f>IF(AW$16&lt;&gt;0,AY$15-AY$14+AW$16+AW$14-AU$16,AY$15-AY$14+AW$16+AW$14-AU$16)</f>
        <v>20.399999999999999</v>
      </c>
    </row>
    <row r="18" spans="1:53" ht="15" x14ac:dyDescent="0.25">
      <c r="A18" s="19">
        <v>3</v>
      </c>
      <c r="B18" s="15">
        <f>[1]Data!X6</f>
        <v>27.6</v>
      </c>
      <c r="C18" s="15">
        <f>[1]Data!F7</f>
        <v>30.5</v>
      </c>
      <c r="D18" s="15">
        <f>[1]Data!K7</f>
        <v>27.9</v>
      </c>
      <c r="E18" s="15">
        <f t="shared" si="2"/>
        <v>28.4</v>
      </c>
      <c r="F18" s="15">
        <f>[1]Data!Z7</f>
        <v>31.5</v>
      </c>
      <c r="G18" s="15">
        <f>MIN([1]Data!S6:Y6,[1]Data!B7:R7,[1]Data!AA7)</f>
        <v>24.8</v>
      </c>
      <c r="H18" s="15">
        <f>IF(OR($J17="Cld dev unk",$J17="Re TS",$J17="TS no Prec",$J17="Lightning",$J17="prec in sight 14",$J17="prec in sight 15",$J17="prec in sight 16"),"-",IF(AND(AJ$10=0,OR($J17&lt;&gt;"Cld dev unk",$J17&lt;&gt;"Re TS",$J17&lt;&gt;"TS no Prec",$J17&lt;&gt;"Lightning",$J17&lt;&gt;"prec in sight 14",$J17&lt;&gt;"prec in sight 15",$J17&lt;&gt;"prec in sight 16")),"TTU",AJ$10))</f>
        <v>3.7</v>
      </c>
      <c r="I18" s="16">
        <f>'[1]SUN OK'!V12</f>
        <v>95.625</v>
      </c>
      <c r="J18" s="30" t="str">
        <f>VLOOKUP(MAX('[1]SANDY SYNOP'!$AH52:$AH75),[1]WWww!$W$5:$X$104,2,FALSE)</f>
        <v>SL RA re TS</v>
      </c>
      <c r="K18" s="28">
        <v>3.7</v>
      </c>
      <c r="L18" s="19">
        <v>13</v>
      </c>
      <c r="M18" s="15">
        <f>[1]Data!BO142</f>
        <v>1013.1</v>
      </c>
      <c r="N18" s="17">
        <f>[1]RHB!X20</f>
        <v>94.857344951335847</v>
      </c>
      <c r="O18" s="16">
        <f>[1]RHB!F21</f>
        <v>91.68809926880499</v>
      </c>
      <c r="P18" s="16">
        <f>[1]RHB!K21</f>
        <v>96.728956768191736</v>
      </c>
      <c r="Q18" s="16">
        <f t="shared" si="0"/>
        <v>94.532936484917101</v>
      </c>
      <c r="R18" s="17">
        <f>[1]Data!HE30</f>
        <v>5.8260869565217392</v>
      </c>
      <c r="S18" s="18" t="str">
        <f>[1]WIND!AX19</f>
        <v>T</v>
      </c>
      <c r="T18" s="19">
        <f>IF([1]Data!CA18&gt;[1]Data!BZ18,[1]Data!CA18,[1]Data!BZ18)</f>
        <v>10</v>
      </c>
      <c r="U18" s="20" t="str">
        <f t="shared" si="1"/>
        <v>TIMUR</v>
      </c>
      <c r="V18" s="21">
        <f>[1]Data!CC18</f>
        <v>110</v>
      </c>
      <c r="AF18" s="1">
        <f>IF(AND(AF17="TTU",AG17=0),"TTU",AG17)</f>
        <v>3.1999999999999997</v>
      </c>
      <c r="AH18" s="1">
        <f>IF(AND(AH17="TTU",AI17=0),"TTU",AI17)</f>
        <v>0.19999999999999996</v>
      </c>
      <c r="AJ18" s="1">
        <f>IF(AND(AJ17="TTU",AK17=0),"TTU",AK17)</f>
        <v>139.9</v>
      </c>
      <c r="AL18" s="1">
        <f>IF(AND(AL17="TTU",AM17=0),"TTU",AM17)</f>
        <v>66.3</v>
      </c>
      <c r="AN18" s="1">
        <f>IF(AND(AN17="TTU",AO17=0),"TTU",AO17)</f>
        <v>5.9</v>
      </c>
      <c r="AP18" s="1">
        <f>IF(AND(AP17="TTU",AQ17=0),"TTU",AQ17)</f>
        <v>31.7</v>
      </c>
      <c r="AR18" s="1">
        <f>IF(AND(AR17="TTU",AS17=0),"TTU",AS17)</f>
        <v>43.7</v>
      </c>
      <c r="AT18" s="1">
        <f>IF(AND(AT17="TTU",AU17=0),"TTU",AU17)</f>
        <v>18.400000000000002</v>
      </c>
      <c r="AV18" s="1">
        <f>IF(AND(AV17="TTU",AW17=0),"TTU",AW17)</f>
        <v>0.5</v>
      </c>
      <c r="AX18" s="1">
        <f>IF(AND(AX17="TTU",AY17=0),"TTU",AY17)</f>
        <v>20.399999999999999</v>
      </c>
    </row>
    <row r="19" spans="1:53" ht="15" x14ac:dyDescent="0.25">
      <c r="A19" s="19">
        <v>4</v>
      </c>
      <c r="B19" s="15">
        <f>[1]Data!X7</f>
        <v>24.6</v>
      </c>
      <c r="C19" s="15">
        <f>[1]Data!F8</f>
        <v>25.7</v>
      </c>
      <c r="D19" s="15">
        <f>[1]Data!K8</f>
        <v>25.8</v>
      </c>
      <c r="E19" s="15">
        <f t="shared" si="2"/>
        <v>25.175000000000001</v>
      </c>
      <c r="F19" s="15">
        <f>[1]Data!Z8</f>
        <v>31.2</v>
      </c>
      <c r="G19" s="15">
        <f>MIN([1]Data!S7:Y7,[1]Data!B8:R8,[1]Data!AA8)</f>
        <v>24.6</v>
      </c>
      <c r="H19" s="15">
        <f>IF(OR($J18="Cld dev unk",$J18="Re TS",$J18="TS no Prec",$J18="Lightning",$J18="prec in sight 14",$J18="prec in sight 15",$J18="prec in sight 16"),"-",IF(AND(AL$10=0,OR($J18&lt;&gt;"Cld dev unk",$J18&lt;&gt;"Re TS",$J18&lt;&gt;"TS no Prec",$J18&lt;&gt;"Lightning",$J18&lt;&gt;"prec in sight 14",$J18&lt;&gt;"prec in sight 15",$J18&lt;&gt;"prec in sight 16")),"TTU",AL$10))</f>
        <v>6.6</v>
      </c>
      <c r="I19" s="16">
        <f>'[1]SUN OK'!V13</f>
        <v>0</v>
      </c>
      <c r="J19" s="30" t="str">
        <f>VLOOKUP(MAX('[1]SANDY SYNOP'!$AH76:$AH99),[1]WWww!$W$5:$X$104,2,FALSE)</f>
        <v>Re RA</v>
      </c>
      <c r="K19" s="28">
        <v>6.2</v>
      </c>
      <c r="L19" s="19">
        <v>14</v>
      </c>
      <c r="M19" s="15">
        <f>[1]Data!BO143</f>
        <v>1012.4</v>
      </c>
      <c r="N19" s="17">
        <f>[1]RHB!X21</f>
        <v>81.567778571788381</v>
      </c>
      <c r="O19" s="16">
        <f>[1]RHB!F22</f>
        <v>71.957973431143657</v>
      </c>
      <c r="P19" s="16">
        <f>[1]RHB!K22</f>
        <v>82.492624879095828</v>
      </c>
      <c r="Q19" s="16">
        <f t="shared" si="0"/>
        <v>79.396538863454069</v>
      </c>
      <c r="R19" s="17">
        <f>[1]Data!HE32</f>
        <v>6.4347826086956523</v>
      </c>
      <c r="S19" s="18" t="str">
        <f>[1]WIND!AY19</f>
        <v>T</v>
      </c>
      <c r="T19" s="19">
        <f>IF([1]Data!CA19&gt;[1]Data!BZ19,[1]Data!CA19,[1]Data!BZ19)</f>
        <v>10</v>
      </c>
      <c r="U19" s="20" t="str">
        <f t="shared" si="1"/>
        <v>TIMUR</v>
      </c>
      <c r="V19" s="21">
        <f>[1]Data!CC19</f>
        <v>110</v>
      </c>
    </row>
    <row r="20" spans="1:53" ht="15" x14ac:dyDescent="0.25">
      <c r="A20" s="19">
        <v>5</v>
      </c>
      <c r="B20" s="15">
        <f>[1]Data!X8</f>
        <v>25.7</v>
      </c>
      <c r="C20" s="15">
        <f>[1]Data!F9</f>
        <v>28.2</v>
      </c>
      <c r="D20" s="15">
        <f>[1]Data!K9</f>
        <v>27</v>
      </c>
      <c r="E20" s="15">
        <f t="shared" si="2"/>
        <v>26.65</v>
      </c>
      <c r="F20" s="15">
        <f>[1]Data!Z9</f>
        <v>30.6</v>
      </c>
      <c r="G20" s="15">
        <f>MIN([1]Data!S8:Y8,[1]Data!B9:R9,[1]Data!AA9)</f>
        <v>25</v>
      </c>
      <c r="H20" s="15">
        <f>IF(OR($J19="Cld dev unk",$J19="Re TS",$J19="TS no Prec",$J19="Lightning",$J19="prec in sight 14",$J19="prec in sight 15",$J19="prec in sight 16"),"-",IF(AND(AN$10=0,OR($J19&lt;&gt;"Cld dev unk",$J19&lt;&gt;"Re TS",$J19&lt;&gt;"TS no Prec",$J19&lt;&gt;"Lightning",$J19&lt;&gt;"prec in sight 14",$J19&lt;&gt;"prec in sight 15",$J19&lt;&gt;"prec in sight 16")),"TTU",AN$10))</f>
        <v>9.1</v>
      </c>
      <c r="I20" s="16">
        <f>'[1]SUN OK'!V14</f>
        <v>0</v>
      </c>
      <c r="J20" s="30" t="str">
        <f>VLOOKUP(MAX('[1]SANDY SYNOP'!$AH100:$AH123),[1]WWww!$W$5:$X$104,2,FALSE)</f>
        <v>Inter SL RA</v>
      </c>
      <c r="K20" s="28">
        <v>9.5</v>
      </c>
      <c r="L20" s="19">
        <v>15</v>
      </c>
      <c r="M20" s="15">
        <f>[1]Data!BO144</f>
        <v>1012.6</v>
      </c>
      <c r="N20" s="17">
        <f>[1]RHB!X22</f>
        <v>85.90249604768772</v>
      </c>
      <c r="O20" s="16">
        <f>[1]RHB!F23</f>
        <v>91.911638122885122</v>
      </c>
      <c r="P20" s="16">
        <f>[1]RHB!K23</f>
        <v>80.017191943947921</v>
      </c>
      <c r="Q20" s="16">
        <f t="shared" si="0"/>
        <v>85.933455540552117</v>
      </c>
      <c r="R20" s="17">
        <f>[1]Data!HE34</f>
        <v>7.0869565217391308</v>
      </c>
      <c r="S20" s="18" t="str">
        <f>[1]WIND!AZ19</f>
        <v>TG</v>
      </c>
      <c r="T20" s="19">
        <f>IF([1]Data!CA20&gt;[1]Data!BZ20,[1]Data!CA20,[1]Data!BZ20)</f>
        <v>10</v>
      </c>
      <c r="U20" s="20" t="str">
        <f t="shared" si="1"/>
        <v>TIMUR</v>
      </c>
      <c r="V20" s="21">
        <f>[1]Data!CC20</f>
        <v>110</v>
      </c>
      <c r="AF20" s="1">
        <v>21</v>
      </c>
      <c r="AH20" s="1">
        <v>22</v>
      </c>
      <c r="AJ20" s="1">
        <v>23</v>
      </c>
      <c r="AL20" s="1">
        <v>24</v>
      </c>
      <c r="AN20" s="1">
        <v>25</v>
      </c>
      <c r="AP20" s="1">
        <v>26</v>
      </c>
      <c r="AR20" s="1">
        <v>27</v>
      </c>
      <c r="AT20" s="1">
        <v>28</v>
      </c>
      <c r="AV20" s="1">
        <v>29</v>
      </c>
      <c r="AX20" s="1">
        <v>30</v>
      </c>
      <c r="AZ20" s="1">
        <v>31</v>
      </c>
    </row>
    <row r="21" spans="1:53" ht="15" x14ac:dyDescent="0.25">
      <c r="A21" s="19">
        <v>6</v>
      </c>
      <c r="B21" s="15">
        <f>[1]Data!X9</f>
        <v>26.6</v>
      </c>
      <c r="C21" s="15">
        <f>[1]Data!F10</f>
        <v>30.8</v>
      </c>
      <c r="D21" s="15">
        <f>[1]Data!K10</f>
        <v>28</v>
      </c>
      <c r="E21" s="15">
        <f t="shared" si="2"/>
        <v>28</v>
      </c>
      <c r="F21" s="15">
        <f>[1]Data!Z10</f>
        <v>30.8</v>
      </c>
      <c r="G21" s="15">
        <f>MIN([1]Data!S9:Y9,[1]Data!B10:R10,[1]Data!AA10)</f>
        <v>24.7</v>
      </c>
      <c r="H21" s="15">
        <f>IF(OR($J20="Cld dev unk",$J20="Re TS",$J20="TS no Prec",$J20="Lightning",$J20="prec in sight 14",$J20="prec in sight 15",$J20="prec in sight 16"),"-",IF(AND(AP$10=0,OR($J20&lt;&gt;"Cld dev unk",$J20&lt;&gt;"Re TS",$J20&lt;&gt;"TS no Prec",$J20&lt;&gt;"Lightning",$J20&lt;&gt;"prec in sight 14",$J20&lt;&gt;"prec in sight 15",$J20&lt;&gt;"prec in sight 16")),"TTU",AP$10))</f>
        <v>2.4</v>
      </c>
      <c r="I21" s="16">
        <f>'[1]SUN OK'!V15</f>
        <v>0</v>
      </c>
      <c r="J21" s="30" t="str">
        <f>VLOOKUP(MAX('[1]SANDY SYNOP'!$AH124:$AH147),[1]WWww!$W$5:$X$104,2,FALSE)</f>
        <v>Inter Mod RA</v>
      </c>
      <c r="K21" s="28">
        <v>2.4</v>
      </c>
      <c r="L21" s="19">
        <v>16</v>
      </c>
      <c r="M21" s="15">
        <f>[1]Data!BO145</f>
        <v>1012.1</v>
      </c>
      <c r="N21" s="17">
        <f>[1]RHB!X23</f>
        <v>84.527934575684071</v>
      </c>
      <c r="O21" s="16">
        <f>[1]RHB!F24</f>
        <v>74.37439491091294</v>
      </c>
      <c r="P21" s="16">
        <f>[1]RHB!K24</f>
        <v>83.888101916958107</v>
      </c>
      <c r="Q21" s="16">
        <f t="shared" si="0"/>
        <v>81.82959149480979</v>
      </c>
      <c r="R21" s="17">
        <f>[1]Data!HE36</f>
        <v>6.8260869565217392</v>
      </c>
      <c r="S21" s="18" t="str">
        <f>[1]WIND!BA19</f>
        <v>TG</v>
      </c>
      <c r="T21" s="19">
        <f>IF([1]Data!CA21&gt;[1]Data!BZ21,[1]Data!CA21,[1]Data!BZ21)</f>
        <v>10</v>
      </c>
      <c r="U21" s="20" t="str">
        <f t="shared" si="1"/>
        <v>TENGGARA</v>
      </c>
      <c r="V21" s="21">
        <f>[1]Data!CC21</f>
        <v>120</v>
      </c>
      <c r="AF21" s="1" t="s">
        <v>24</v>
      </c>
      <c r="AG21" s="1" t="s">
        <v>25</v>
      </c>
      <c r="AH21" s="1" t="s">
        <v>24</v>
      </c>
      <c r="AI21" s="1" t="s">
        <v>25</v>
      </c>
      <c r="AJ21" s="1" t="s">
        <v>24</v>
      </c>
      <c r="AK21" s="1" t="s">
        <v>25</v>
      </c>
      <c r="AL21" s="1" t="s">
        <v>24</v>
      </c>
      <c r="AM21" s="1" t="s">
        <v>25</v>
      </c>
      <c r="AN21" s="1" t="s">
        <v>24</v>
      </c>
      <c r="AO21" s="1" t="s">
        <v>25</v>
      </c>
      <c r="AP21" s="1" t="s">
        <v>24</v>
      </c>
      <c r="AQ21" s="1" t="s">
        <v>25</v>
      </c>
      <c r="AR21" s="1" t="s">
        <v>24</v>
      </c>
      <c r="AS21" s="1" t="s">
        <v>25</v>
      </c>
      <c r="AT21" s="1" t="s">
        <v>24</v>
      </c>
      <c r="AU21" s="1" t="s">
        <v>25</v>
      </c>
      <c r="AV21" s="1" t="s">
        <v>24</v>
      </c>
      <c r="AW21" s="1" t="s">
        <v>25</v>
      </c>
      <c r="AX21" s="1" t="s">
        <v>24</v>
      </c>
      <c r="AY21" s="1" t="s">
        <v>25</v>
      </c>
      <c r="AZ21" s="1" t="s">
        <v>24</v>
      </c>
      <c r="BA21" s="1" t="s">
        <v>25</v>
      </c>
    </row>
    <row r="22" spans="1:53" ht="15" x14ac:dyDescent="0.25">
      <c r="A22" s="19">
        <v>7</v>
      </c>
      <c r="B22" s="15">
        <f>[1]Data!X10</f>
        <v>25</v>
      </c>
      <c r="C22" s="15">
        <f>[1]Data!F11</f>
        <v>27.4</v>
      </c>
      <c r="D22" s="15">
        <f>[1]Data!K11</f>
        <v>25.8</v>
      </c>
      <c r="E22" s="15">
        <f t="shared" si="2"/>
        <v>25.8</v>
      </c>
      <c r="F22" s="15">
        <f>[1]Data!Z11</f>
        <v>28.2</v>
      </c>
      <c r="G22" s="15">
        <f>MIN([1]Data!S10:Y10,[1]Data!B11:R11,[1]Data!AA11)</f>
        <v>25</v>
      </c>
      <c r="H22" s="15">
        <f>IF(OR($J21="Cld dev unk",$J21="Re TS",$J21="TS no Prec",$J21="Lightning",$J21="prec in sight 14",$J21="prec in sight 15",$J21="prec in sight 16"),"-",IF(AND(AR$10=0,OR($J21&lt;&gt;"Cld dev unk",$J21&lt;&gt;"Re TS",$J21&lt;&gt;"TS no Prec",$J21&lt;&gt;"Lightning",$J21&lt;&gt;"prec in sight 14",$J21&lt;&gt;"prec in sight 15",$J21&lt;&gt;"prec in sight 16")),"TTU",AR$10))</f>
        <v>25.900000000000002</v>
      </c>
      <c r="I22" s="16">
        <f>'[1]SUN OK'!V16</f>
        <v>2.5</v>
      </c>
      <c r="J22" s="30" t="str">
        <f>VLOOKUP(MAX('[1]SANDY SYNOP'!$AH148:$AH171),[1]WWww!$W$5:$X$104,2,FALSE)</f>
        <v>SL/Mod TS no hail</v>
      </c>
      <c r="K22" s="28">
        <v>23.1</v>
      </c>
      <c r="L22" s="19">
        <v>17</v>
      </c>
      <c r="M22" s="15">
        <f>[1]Data!BO146</f>
        <v>1011.1</v>
      </c>
      <c r="N22" s="17">
        <f>[1]RHB!X24</f>
        <v>88.656828294001087</v>
      </c>
      <c r="O22" s="16">
        <f>[1]RHB!F25</f>
        <v>90.498296070254241</v>
      </c>
      <c r="P22" s="16">
        <f>[1]RHB!K25</f>
        <v>91.983003497793732</v>
      </c>
      <c r="Q22" s="16">
        <f t="shared" si="0"/>
        <v>89.948739039012537</v>
      </c>
      <c r="R22" s="17">
        <f>[1]Data!HE38</f>
        <v>7.4782608695652177</v>
      </c>
      <c r="S22" s="18" t="str">
        <f>[1]WIND!AL60</f>
        <v>T</v>
      </c>
      <c r="T22" s="19">
        <f>IF([1]Data!CA22&gt;[1]Data!BZ22,[1]Data!CA22,[1]Data!BZ22)</f>
        <v>11</v>
      </c>
      <c r="U22" s="20" t="str">
        <f t="shared" si="1"/>
        <v>TIMUR</v>
      </c>
      <c r="V22" s="21">
        <f>[1]Data!CC22</f>
        <v>90</v>
      </c>
      <c r="AE22" s="1">
        <v>3</v>
      </c>
      <c r="AF22" s="1">
        <f>'[1]SYNOP D III'!$M$16</f>
        <v>0.1</v>
      </c>
      <c r="AG22" s="1">
        <f>IF(OR(AF22="-",AF22="TTU"),"0",AF22)</f>
        <v>0.1</v>
      </c>
      <c r="AH22" s="1">
        <f>'[1]SYNOP D III'!$AL$16</f>
        <v>1.7</v>
      </c>
      <c r="AI22" s="1">
        <f>IF(OR(AH22="-",AH22="TTU"),"0",AH22)</f>
        <v>1.7</v>
      </c>
      <c r="AJ22" s="1" t="str">
        <f>'[1]SYNOP D III'!$BK$16</f>
        <v>-</v>
      </c>
      <c r="AK22" s="1" t="str">
        <f>IF(OR(AJ22="-",AJ22="TTU"),"0",AJ22)</f>
        <v>0</v>
      </c>
      <c r="AL22" s="1" t="str">
        <f>'[1]SYNOP D III'!$CJ$16</f>
        <v>-</v>
      </c>
      <c r="AM22" s="1" t="str">
        <f>IF(OR(AL22="-",AL22="TTU"),"0",AL22)</f>
        <v>0</v>
      </c>
      <c r="AN22" s="1" t="str">
        <f>'[1]SYNOP D III'!$DI$16</f>
        <v>-</v>
      </c>
      <c r="AO22" s="1" t="str">
        <f>IF(OR(AN22="-",AN22="TTU"),"0",AN22)</f>
        <v>0</v>
      </c>
      <c r="AP22" s="1">
        <f>'[1]SYNOP D III'!$EH$16</f>
        <v>0.5</v>
      </c>
      <c r="AQ22" s="1">
        <f>IF(OR(AP22="-",AP22="TTU"),"0",AP22)</f>
        <v>0.5</v>
      </c>
      <c r="AR22" s="1" t="str">
        <f>'[1]SYNOP D III'!$FG$16</f>
        <v>-</v>
      </c>
      <c r="AS22" s="1" t="str">
        <f>IF(OR(AR22="-",AR22="TTU"),"0",AR22)</f>
        <v>0</v>
      </c>
      <c r="AT22" s="1">
        <f>'[1]SYNOP D III'!$GF$16</f>
        <v>13.9</v>
      </c>
      <c r="AU22" s="1">
        <f>IF(OR(AT22="-",AT22="TTU"),"0",AT22)</f>
        <v>13.9</v>
      </c>
      <c r="AV22" s="1">
        <f>'[1]SYNOP D III'!$HE$16</f>
        <v>0</v>
      </c>
      <c r="AW22" s="1">
        <f>IF(OR(AV22="-",AV22="TTU"),"0",AV22)</f>
        <v>0</v>
      </c>
      <c r="AX22" s="1">
        <f>'[1]SYNOP D III'!$ID$16</f>
        <v>0</v>
      </c>
      <c r="AY22" s="1">
        <f>IF(OR(AX22="-",AX22="TTU"),"0",AX22)</f>
        <v>0</v>
      </c>
      <c r="AZ22" s="1">
        <f>'[1]SYNOP D III'!$ID$204</f>
        <v>0</v>
      </c>
      <c r="BA22" s="1">
        <f>IF(OR(AZ22="-",AZ22="TTU"),"0",AZ22)</f>
        <v>0</v>
      </c>
    </row>
    <row r="23" spans="1:53" ht="15" x14ac:dyDescent="0.25">
      <c r="A23" s="19">
        <v>8</v>
      </c>
      <c r="B23" s="15">
        <f>[1]Data!X11</f>
        <v>25.4</v>
      </c>
      <c r="C23" s="15">
        <f>[1]Data!F12</f>
        <v>30.2</v>
      </c>
      <c r="D23" s="15">
        <f>[1]Data!K12</f>
        <v>27.6</v>
      </c>
      <c r="E23" s="15">
        <f t="shared" si="2"/>
        <v>27.15</v>
      </c>
      <c r="F23" s="15">
        <f>[1]Data!Z12</f>
        <v>30.8</v>
      </c>
      <c r="G23" s="15">
        <f>MIN([1]Data!S11:Y11,[1]Data!B12:R12,[1]Data!AA12)</f>
        <v>23.8</v>
      </c>
      <c r="H23" s="15">
        <f>IF(OR($J22="Cld dev unk",$J22="Re TS",$J22="TS no Prec",$J22="Lightning",$J22="prec in sight 14",$J22="prec in sight 15",$J22="prec in sight 16"),"-",IF(AND(AT$10=0,OR($J22&lt;&gt;"Cld dev unk",$J22&lt;&gt;"Re TS",$J22&lt;&gt;"TS no Prec",$J22&lt;&gt;"Lightning",$J22&lt;&gt;"prec in sight 14",$J22&lt;&gt;"prec in sight 15",$J22&lt;&gt;"prec in sight 16")),"TTU",AT$10))</f>
        <v>22.099999999999998</v>
      </c>
      <c r="I23" s="16">
        <f>'[1]SUN OK'!V17</f>
        <v>80</v>
      </c>
      <c r="J23" s="30" t="str">
        <f>VLOOKUP(MAX('[1]SANDY SYNOP'!$AH172:$AH195),[1]WWww!$W$5:$X$104,2,FALSE)</f>
        <v>Mod/Heavy RA re TS</v>
      </c>
      <c r="K23" s="28">
        <v>24.9</v>
      </c>
      <c r="L23" s="19">
        <v>18</v>
      </c>
      <c r="M23" s="15">
        <f>[1]Data!BO147</f>
        <v>1010.7</v>
      </c>
      <c r="N23" s="17">
        <f>[1]RHB!X25</f>
        <v>83.005686136420081</v>
      </c>
      <c r="O23" s="16">
        <f>[1]RHB!F26</f>
        <v>74.526912339076702</v>
      </c>
      <c r="P23" s="16">
        <f>[1]RHB!K26</f>
        <v>83.115365273761171</v>
      </c>
      <c r="Q23" s="16">
        <f t="shared" si="0"/>
        <v>80.91341247141952</v>
      </c>
      <c r="R23" s="17">
        <f>[1]Data!HE40</f>
        <v>6.4347826086956523</v>
      </c>
      <c r="S23" s="18" t="str">
        <f>[1]WIND!AM60</f>
        <v>TG</v>
      </c>
      <c r="T23" s="19">
        <f>IF([1]Data!CA23&gt;[1]Data!BZ23,[1]Data!CA23,[1]Data!BZ23)</f>
        <v>10</v>
      </c>
      <c r="U23" s="20" t="str">
        <f t="shared" si="1"/>
        <v>TIMUR</v>
      </c>
      <c r="V23" s="21">
        <f>[1]Data!CC23</f>
        <v>110</v>
      </c>
      <c r="AE23" s="1">
        <v>24</v>
      </c>
      <c r="AF23" s="1">
        <f>'[1]SYNOP D III'!$M$18</f>
        <v>9.6999999999999993</v>
      </c>
      <c r="AG23" s="1">
        <f>IF(OR(AF23="-",AF23="TTU"),"0",AF23)</f>
        <v>9.6999999999999993</v>
      </c>
      <c r="AH23" s="1">
        <f>'[1]SYNOP D III'!$AL$18</f>
        <v>8.1</v>
      </c>
      <c r="AI23" s="1">
        <f>IF(OR(AH23="-",AH23="TTU"),"0",AH23)</f>
        <v>8.1</v>
      </c>
      <c r="AJ23" s="1">
        <f>'[1]SYNOP D III'!$BK$18</f>
        <v>27.2</v>
      </c>
      <c r="AK23" s="1">
        <f>IF(OR(AJ23="-",AJ23="TTU"),"0",AJ23)</f>
        <v>27.2</v>
      </c>
      <c r="AL23" s="1">
        <f>'[1]SYNOP D III'!$CJ$18</f>
        <v>15.9</v>
      </c>
      <c r="AM23" s="1">
        <f>IF(OR(AL23="-",AL23="TTU"),"0",AL23)</f>
        <v>15.9</v>
      </c>
      <c r="AN23" s="1">
        <f>'[1]SYNOP D III'!$DI$18</f>
        <v>4.3</v>
      </c>
      <c r="AO23" s="1">
        <f>IF(OR(AN23="-",AN23="TTU"),"0",AN23)</f>
        <v>4.3</v>
      </c>
      <c r="AP23" s="1">
        <f>'[1]SYNOP D III'!$EH$18</f>
        <v>9.6999999999999993</v>
      </c>
      <c r="AQ23" s="1">
        <f>IF(OR(AP23="-",AP23="TTU"),"0",AP23)</f>
        <v>9.6999999999999993</v>
      </c>
      <c r="AR23" s="1">
        <f>'[1]SYNOP D III'!$FG$18</f>
        <v>69.3</v>
      </c>
      <c r="AS23" s="1">
        <f>IF(OR(AR23="-",AR23="TTU"),"0",AR23)</f>
        <v>69.3</v>
      </c>
      <c r="AT23" s="1">
        <f>'[1]SYNOP D III'!$GF$18</f>
        <v>56.5</v>
      </c>
      <c r="AU23" s="1">
        <f>IF(OR(AT23="-",AT23="TTU"),"0",AT23)</f>
        <v>56.5</v>
      </c>
      <c r="AV23" s="1">
        <f>'[1]SYNOP D III'!$HE$18</f>
        <v>0</v>
      </c>
      <c r="AW23" s="1">
        <f>IF(OR(AV23="-",AV23="TTU"),"0",AV23)</f>
        <v>0</v>
      </c>
      <c r="AX23" s="1">
        <f>'[1]SYNOP D III'!$ID$18</f>
        <v>0</v>
      </c>
      <c r="AY23" s="1">
        <f>IF(OR(AX23="-",AX23="TTU"),"0",AX23)</f>
        <v>0</v>
      </c>
      <c r="AZ23" s="1">
        <f>'[1]SYNOP D III'!$ID$206</f>
        <v>0</v>
      </c>
      <c r="BA23" s="1">
        <f>IF(OR(AZ23="-",AZ23="TTU"),"0",AZ23)</f>
        <v>0</v>
      </c>
    </row>
    <row r="24" spans="1:53" ht="15" x14ac:dyDescent="0.25">
      <c r="A24" s="19">
        <v>9</v>
      </c>
      <c r="B24" s="15">
        <f>[1]Data!X12</f>
        <v>26</v>
      </c>
      <c r="C24" s="15">
        <f>[1]Data!F13</f>
        <v>24.4</v>
      </c>
      <c r="D24" s="15">
        <f>[1]Data!K13</f>
        <v>24.6</v>
      </c>
      <c r="E24" s="15">
        <f t="shared" si="2"/>
        <v>25.25</v>
      </c>
      <c r="F24" s="15">
        <f>[1]Data!Z13</f>
        <v>28.1</v>
      </c>
      <c r="G24" s="15">
        <f>MIN([1]Data!S12:Y12,[1]Data!B13:R13,[1]Data!AA13)</f>
        <v>23.8</v>
      </c>
      <c r="H24" s="15">
        <f>IF(OR($J23="Cld dev unk",$J23="Re TS",$J23="TS no Prec",$J23="Lightning",$J23="prec in sight 14",$J23="prec in sight 15",$J23="prec in sight 16"),"-",IF(AND(AV$10=0,OR($J23&lt;&gt;"Cld dev unk",$J23&lt;&gt;"Re TS",$J23&lt;&gt;"TS no Prec",$J23&lt;&gt;"Lightning",$J23&lt;&gt;"prec in sight 14",$J23&lt;&gt;"prec in sight 15",$J23&lt;&gt;"prec in sight 16")),"TTU",AV$10))</f>
        <v>12.2</v>
      </c>
      <c r="I24" s="16">
        <f>'[1]SUN OK'!V18</f>
        <v>31.25</v>
      </c>
      <c r="J24" s="30" t="str">
        <f>VLOOKUP(MAX('[1]SANDY SYNOP'!$AH196:$AH219),[1]WWww!$W$5:$X$104,2,FALSE)</f>
        <v>SL/Mod TS no hail</v>
      </c>
      <c r="K24" s="28">
        <v>12.2</v>
      </c>
      <c r="L24" s="19">
        <v>19</v>
      </c>
      <c r="M24" s="15">
        <f>[1]Data!BO148</f>
        <v>1010.8</v>
      </c>
      <c r="N24" s="17">
        <f>[1]RHB!X26</f>
        <v>91.801681435810139</v>
      </c>
      <c r="O24" s="16">
        <f>[1]RHB!F27</f>
        <v>67.971721534160309</v>
      </c>
      <c r="P24" s="16">
        <f>[1]RHB!K27</f>
        <v>75.880357993618631</v>
      </c>
      <c r="Q24" s="16">
        <f t="shared" si="0"/>
        <v>81.863860599849801</v>
      </c>
      <c r="R24" s="17">
        <f>[1]Data!HE42</f>
        <v>4.6086956521739131</v>
      </c>
      <c r="S24" s="18" t="str">
        <f>[1]WIND!AN60</f>
        <v>TG</v>
      </c>
      <c r="T24" s="19">
        <f>IF([1]Data!CA24&gt;[1]Data!BZ24,[1]Data!CA24,[1]Data!BZ24)</f>
        <v>9</v>
      </c>
      <c r="U24" s="20" t="str">
        <f t="shared" si="1"/>
        <v>TENGGARA</v>
      </c>
      <c r="V24" s="21">
        <f>[1]Data!CC24</f>
        <v>130</v>
      </c>
      <c r="AE24" s="1">
        <v>7</v>
      </c>
      <c r="AF24" s="1">
        <f>'[1]SYNOP D III'!$M$177</f>
        <v>0</v>
      </c>
      <c r="AG24" s="1">
        <f>IF(OR(AF24="-",AF24="TTU"),"0",AF24)</f>
        <v>0</v>
      </c>
      <c r="AH24" s="1" t="str">
        <f>'[1]SYNOP D III'!$AL$177</f>
        <v>-</v>
      </c>
      <c r="AI24" s="1" t="str">
        <f>IF(OR(AH24="-",AH24="TTU"),"0",AH24)</f>
        <v>0</v>
      </c>
      <c r="AJ24" s="1">
        <f>'[1]SYNOP D III'!$BK$177</f>
        <v>0</v>
      </c>
      <c r="AK24" s="1">
        <f>IF(OR(AJ24="-",AJ24="TTU"),"0",AJ24)</f>
        <v>0</v>
      </c>
      <c r="AL24" s="1">
        <f>'[1]SYNOP D III'!$CJ$177</f>
        <v>0</v>
      </c>
      <c r="AM24" s="1">
        <f>IF(OR(AL24="-",AL24="TTU"),"0",AL24)</f>
        <v>0</v>
      </c>
      <c r="AN24" s="1">
        <f>'[1]SYNOP D III'!$DI$177</f>
        <v>0.5</v>
      </c>
      <c r="AO24" s="1">
        <f>IF(OR(AN24="-",AN24="TTU"),"0",AN24)</f>
        <v>0.5</v>
      </c>
      <c r="AP24" s="1">
        <f>'[1]SYNOP D III'!$EH$177</f>
        <v>0</v>
      </c>
      <c r="AQ24" s="1">
        <f>IF(OR(AP24="-",AP24="TTU"),"0",AP24)</f>
        <v>0</v>
      </c>
      <c r="AR24" s="1">
        <f>'[1]SYNOP D III'!$FG$177</f>
        <v>12.5</v>
      </c>
      <c r="AS24" s="1">
        <f>IF(OR(AR24="-",AR24="TTU"),"0",AR24)</f>
        <v>12.5</v>
      </c>
      <c r="AT24" s="1">
        <f>'[1]SYNOP D III'!$GF$177</f>
        <v>0</v>
      </c>
      <c r="AU24" s="1">
        <f>IF(OR(AT24="-",AT24="TTU"),"0",AT24)</f>
        <v>0</v>
      </c>
      <c r="AV24" s="1">
        <f>'[1]SYNOP D III'!$HE$177</f>
        <v>0</v>
      </c>
      <c r="AW24" s="1">
        <f>IF(OR(AV24="-",AV24="TTU"),"0",AV24)</f>
        <v>0</v>
      </c>
      <c r="AX24" s="1">
        <f>'[1]SYNOP D III'!$ID$177</f>
        <v>0</v>
      </c>
      <c r="AY24" s="1">
        <f>IF(OR(AX24="-",AX24="TTU"),"0",AX24)</f>
        <v>0</v>
      </c>
      <c r="AZ24" s="1">
        <f>'[1]SYNOP D III'!$ID$365</f>
        <v>0</v>
      </c>
      <c r="BA24" s="1">
        <f>IF(OR(AZ24="-",AZ24="TTU"),"0",AZ24)</f>
        <v>0</v>
      </c>
    </row>
    <row r="25" spans="1:53" ht="15" x14ac:dyDescent="0.25">
      <c r="A25" s="19">
        <v>10</v>
      </c>
      <c r="B25" s="15">
        <f>[1]Data!X13</f>
        <v>26.4</v>
      </c>
      <c r="C25" s="15">
        <f>[1]Data!F14</f>
        <v>29.2</v>
      </c>
      <c r="D25" s="15">
        <f>[1]Data!K14</f>
        <v>27.2</v>
      </c>
      <c r="E25" s="15">
        <f t="shared" si="2"/>
        <v>27.3</v>
      </c>
      <c r="F25" s="15">
        <f>[1]Data!Z14</f>
        <v>29.2</v>
      </c>
      <c r="G25" s="15">
        <f>MIN([1]Data!S13:Y13,[1]Data!B14:R14,[1]Data!AA14)</f>
        <v>24.8</v>
      </c>
      <c r="H25" s="15">
        <f>IF(OR($J24="Cld dev unk",$J24="Re TS",$J24="TS no Prec",$J24="Lightning",$J24="prec in sight 14",$J24="prec in sight 15",$J24="prec in sight 16"),"-",IF(AND(AX$10=0,OR($J24&lt;&gt;"Cld dev unk",$J24&lt;&gt;"Re TS",$J24&lt;&gt;"TS no Prec",$J24&lt;&gt;"Lightning",$J24&lt;&gt;"prec in sight 14",$J24&lt;&gt;"prec in sight 15",$J24&lt;&gt;"prec in sight 16")),"TTU",AX$10))</f>
        <v>97.700000000000017</v>
      </c>
      <c r="I25" s="16">
        <f>'[1]SUN OK'!V19</f>
        <v>0</v>
      </c>
      <c r="J25" s="30" t="str">
        <f>VLOOKUP(MAX('[1]SANDY SYNOP'!$AH220:$AH243),[1]WWww!$W$5:$X$104,2,FALSE)</f>
        <v>Inter SL RA</v>
      </c>
      <c r="K25" s="28">
        <v>97.1</v>
      </c>
      <c r="L25" s="19">
        <v>20</v>
      </c>
      <c r="M25" s="15">
        <f>[1]Data!BO149</f>
        <v>1010.2</v>
      </c>
      <c r="N25" s="17">
        <f>[1]RHB!X27</f>
        <v>96.55917508812108</v>
      </c>
      <c r="O25" s="16">
        <f>[1]RHB!F28</f>
        <v>88.85779948974681</v>
      </c>
      <c r="P25" s="16">
        <f>[1]RHB!K28</f>
        <v>86.079067214326315</v>
      </c>
      <c r="Q25" s="16">
        <f t="shared" si="0"/>
        <v>92.013804220078811</v>
      </c>
      <c r="R25" s="17">
        <f>[1]Data!HE44</f>
        <v>5.6956521739130439</v>
      </c>
      <c r="S25" s="18" t="str">
        <f>[1]WIND!AO60</f>
        <v>T</v>
      </c>
      <c r="T25" s="19">
        <f>IF([1]Data!CA25&gt;[1]Data!BZ25,[1]Data!CA25,[1]Data!BZ25)</f>
        <v>15</v>
      </c>
      <c r="U25" s="20" t="str">
        <f t="shared" si="1"/>
        <v>TIMUR</v>
      </c>
      <c r="V25" s="21">
        <f>[1]Data!CC25</f>
        <v>100</v>
      </c>
      <c r="AF25" s="1">
        <f>IF(AND(AG25=0,OR(AND(AX16=0,AF23="TTU",OR(AF22="TTU",AF22="-")),AX16="TTU",AX14="TTU")),"TTU",AG25)</f>
        <v>9.6999999999999993</v>
      </c>
      <c r="AG25" s="1">
        <f>IF(AY$16&lt;&gt;0,AG$23-AG$22+AY$16+AY$14-AW$16,AG$23-AG$22+AY$16+AY$14-AW$16)</f>
        <v>9.6999999999999993</v>
      </c>
      <c r="AH25" s="1">
        <f>IF(AND(AI25=0,OR(AND(AF24=0,AH23="TTU",OR(AH22="TTU",AH22="-")),AF24="TTU",AF22="TTU")),"TTU",AI25)</f>
        <v>6.3999999999999995</v>
      </c>
      <c r="AI25" s="1">
        <f>IF(AG$24&lt;&gt;0,AI$23-AI$22+AG$24+AG$22-AY$16,AI$23-AI$22+AG$24+AG$22-AY$16)</f>
        <v>6.3999999999999995</v>
      </c>
      <c r="AJ25" s="1">
        <f>IF(AND(AK25=0,OR(AND(AH24=0,AJ23="TTU",OR(AJ22="TTU",AJ22="-")),AH24="TTU",AH22="TTU")),"TTU",AK25)</f>
        <v>28.9</v>
      </c>
      <c r="AK25" s="1">
        <f>IF(AI$24&lt;&gt;0,AK$23-AK$22+AI$24+AI$22-AG$24,AK$23-AK$22+AI$24+AI$22-AG$24)</f>
        <v>28.9</v>
      </c>
      <c r="AL25" s="1">
        <f>IF(AND(AM25=0,OR(AND(AJ24=0,AL23="TTU",OR(AL22="TTU",AL22="-")),AJ24="TTU",AJ22="TTU")),"TTU",AM25)</f>
        <v>15.9</v>
      </c>
      <c r="AM25" s="1">
        <f>IF(AK$24&lt;&gt;0,AM$23-AM$22+AK$24+AK$22-AI$24,AM$23-AM$22+AK$24+AK$22-AI$24)</f>
        <v>15.9</v>
      </c>
      <c r="AN25" s="1">
        <f>IF(AND(AO25=0,OR(AND(AL24=0,AN23="TTU",OR(AN22="TTU",AN22="-")),AL24="TTU",AL22="TTU")),"TTU",AO25)</f>
        <v>4.3</v>
      </c>
      <c r="AO25" s="1">
        <f>IF(AM$24&lt;&gt;0,AO$23-AO$22+AM$24+AM$22-AK$24,AO$23-AO$22+AM$24+AM$22-AK$24)</f>
        <v>4.3</v>
      </c>
      <c r="AP25" s="1">
        <f>IF(AND(AQ25=0,OR(AND(AN24=0,AP23="TTU",OR(AP22="TTU",AP22="-")),AN24="TTU",AN22="TTU")),"TTU",AQ25)</f>
        <v>9.6999999999999993</v>
      </c>
      <c r="AQ25" s="1">
        <f>IF(AO$24&lt;&gt;0,AQ$23-AQ$22+AO$24+AO$22-AM$24,AQ$23-AQ$22+AO$24+AO$22-AM$24)</f>
        <v>9.6999999999999993</v>
      </c>
      <c r="AR25" s="1">
        <f>IF(AND(AS25=0,OR(AND(AP24=0,AR23="TTU",OR(AR22="TTU",AR22="-")),AP24="TTU",AP22="TTU")),"TTU",AS25)</f>
        <v>69.3</v>
      </c>
      <c r="AS25" s="1">
        <f>IF(AQ$24&lt;&gt;0,AS$23-AS$22+AQ$24+AQ$22-AO$24,AS$23-AS$22+AQ$24+AQ$22-AO$24)</f>
        <v>69.3</v>
      </c>
      <c r="AT25" s="1">
        <f>IF(AND(AU25=0,OR(AND(AR24=0,AT23="TTU",OR(AT22="TTU",AT22="-")),AR24="TTU",AR22="TTU")),"TTU",AU25)</f>
        <v>55.1</v>
      </c>
      <c r="AU25" s="1">
        <f>IF(AS$24&lt;&gt;0,AU$23-AU$22+AS$24+AS$22-AQ$24,AU$23-AU$22+AS$24+AS$22-AQ$24)</f>
        <v>55.1</v>
      </c>
      <c r="AV25" s="1">
        <f>IF(AND(AW25=0,OR(AND(AT24=0,AV23="TTU",OR(AV22="TTU",AV22="-")),AT24="TTU",AT22="TTU")),"TTU",AW25)</f>
        <v>1.4000000000000004</v>
      </c>
      <c r="AW25" s="1">
        <f>IF(AU$24&lt;&gt;0,AW$23-AW$22+AU$24+AU$22-AS$24,AW$23-AW$22+AU$24+AU$22-AS$24)</f>
        <v>1.4000000000000004</v>
      </c>
      <c r="AX25" s="1">
        <f>IF(AND(AY25=0,OR(AND(AV24=0,AX23="TTU",OR(AX22="TTU",AX22="-")),AV24="TTU",AV22="TTU")),"TTU",AY25)</f>
        <v>0</v>
      </c>
      <c r="AY25" s="1">
        <f>IF(AW$24&lt;&gt;0,AY$23-AY$22+AW$24+AW$22-AU$24,AY$23-AY$22+AW$24+AW$22-AU$24)</f>
        <v>0</v>
      </c>
      <c r="AZ25" s="1">
        <f>IF(AND(BA25=0,OR(AND(AX24=0,AZ23="TTU",OR(AZ22="TTU",AZ22="-")),AX24="TTU",AX22="TTU")),"TTU",BA25)</f>
        <v>0</v>
      </c>
      <c r="BA25" s="1">
        <f>IF(AY$24&lt;&gt;0,BA$23-BA$22+AY$24+AY$22-AW$24,BA$23-BA$22+AY$24+AY$22-AW$24)</f>
        <v>0</v>
      </c>
    </row>
    <row r="26" spans="1:53" ht="15" x14ac:dyDescent="0.25">
      <c r="A26" s="19">
        <v>11</v>
      </c>
      <c r="B26" s="15">
        <f>[1]Data!X14</f>
        <v>26.2</v>
      </c>
      <c r="C26" s="15">
        <f>[1]Data!F16</f>
        <v>28</v>
      </c>
      <c r="D26" s="15">
        <f>[1]Data!K16</f>
        <v>26.9</v>
      </c>
      <c r="E26" s="15">
        <f t="shared" si="2"/>
        <v>26.825000000000003</v>
      </c>
      <c r="F26" s="15">
        <f>[1]Data!Z16</f>
        <v>29.5</v>
      </c>
      <c r="G26" s="15">
        <f>MIN([1]Data!S14:Y14,[1]Data!B16:R16,[1]Data!AA16)</f>
        <v>25.4</v>
      </c>
      <c r="H26" s="15">
        <f>IF(OR($J25="Cld dev unk",$J25="Re TS",$J25="TS no Prec",$J25="Lightning",$J25="prec in sight 14",$J25="prec in sight 15",$J25="prec in sight 16"),"-",IF(AND(AF$18=0,OR($J25&lt;&gt;"Cld dev unk",$J25&lt;&gt;"Re TS",$J25&lt;&gt;"TS no Prec",$J25&lt;&gt;"Lightning",$J25&lt;&gt;"prec in sight 14",$J25&lt;&gt;"prec in sight 15",$J25&lt;&gt;"prec in sight 16")),"TTU",AF$18))</f>
        <v>3.1999999999999997</v>
      </c>
      <c r="I26" s="16">
        <f>'[1]SUN OK'!V21</f>
        <v>30</v>
      </c>
      <c r="J26" s="30" t="str">
        <f>VLOOKUP(MAX('[1]SANDY SYNOP'!$AH244:$AH267),[1]WWww!$W$5:$X$104,2,FALSE)</f>
        <v>Re RA</v>
      </c>
      <c r="K26" s="28" t="str">
        <f t="shared" ref="K26:K46" si="3">IF(G26&lt;=B26,"OK","ERROR")</f>
        <v>OK</v>
      </c>
      <c r="L26" s="19">
        <v>21</v>
      </c>
      <c r="M26" s="15">
        <f>[1]Data!BO151</f>
        <v>1010.3</v>
      </c>
      <c r="N26" s="17">
        <f>[1]RHB!X28</f>
        <v>91.875379228323595</v>
      </c>
      <c r="O26" s="16">
        <f>[1]RHB!F30</f>
        <v>74.790838423941608</v>
      </c>
      <c r="P26" s="16">
        <f>[1]RHB!K30</f>
        <v>81.324594065900854</v>
      </c>
      <c r="Q26" s="16">
        <f t="shared" si="0"/>
        <v>84.966547736622417</v>
      </c>
      <c r="R26" s="17">
        <f>[1]Data!HE46</f>
        <v>8.4347826086956523</v>
      </c>
      <c r="S26" s="18" t="str">
        <f>[1]WIND!AP60</f>
        <v>T</v>
      </c>
      <c r="T26" s="19">
        <f>IF([1]Data!CA27&gt;[1]Data!BZ27,[1]Data!CA27,[1]Data!BZ27)</f>
        <v>14</v>
      </c>
      <c r="U26" s="20" t="str">
        <f t="shared" si="1"/>
        <v>TIMUR</v>
      </c>
      <c r="V26" s="21">
        <f>[1]Data!CC27</f>
        <v>100</v>
      </c>
      <c r="AF26" s="1">
        <f>IF(AND(AF25="TTU",AG25=0),"TTU",AG25)</f>
        <v>9.6999999999999993</v>
      </c>
      <c r="AH26" s="1">
        <f>IF(AND(AH25="TTU",AI25=0),"TTU",AI25)</f>
        <v>6.3999999999999995</v>
      </c>
      <c r="AJ26" s="1">
        <f>IF(AND(AJ25="TTU",AK25=0),"TTU",AK25)</f>
        <v>28.9</v>
      </c>
      <c r="AL26" s="1">
        <f>IF(AND(AL25="TTU",AM25=0),"TTU",AM25)</f>
        <v>15.9</v>
      </c>
      <c r="AN26" s="1">
        <f>IF(AND(AN25="TTU",AO25=0),"TTU",AO25)</f>
        <v>4.3</v>
      </c>
      <c r="AP26" s="1">
        <f>IF(AND(AP25="TTU",AQ25=0),"TTU",AQ25)</f>
        <v>9.6999999999999993</v>
      </c>
      <c r="AR26" s="1">
        <f>IF(AND(AR25="TTU",AS25=0),"TTU",AS25)</f>
        <v>69.3</v>
      </c>
      <c r="AT26" s="1">
        <f>IF(AND(AT25="TTU",AU25=0),"TTU",AU25)</f>
        <v>55.1</v>
      </c>
      <c r="AV26" s="1">
        <f>IF(AND(AV25="TTU",AW25=0),"TTU",AW25)</f>
        <v>1.4000000000000004</v>
      </c>
      <c r="AX26" s="1">
        <f>IF(AND(AX25="TTU",AY25=0),"TTU",AY25)</f>
        <v>0</v>
      </c>
      <c r="AZ26" s="1">
        <f>IF(AND(AZ25="TTU",BA25=0),"TTU",BA25)</f>
        <v>0</v>
      </c>
    </row>
    <row r="27" spans="1:53" ht="15" x14ac:dyDescent="0.25">
      <c r="A27" s="19">
        <v>12</v>
      </c>
      <c r="B27" s="15">
        <f>[1]Data!X16</f>
        <v>25.9</v>
      </c>
      <c r="C27" s="15">
        <f>[1]Data!F17</f>
        <v>28</v>
      </c>
      <c r="D27" s="15">
        <f>[1]Data!K17</f>
        <v>26</v>
      </c>
      <c r="E27" s="15">
        <f>((2*B26)+C26+D26)/4</f>
        <v>26.825000000000003</v>
      </c>
      <c r="F27" s="15">
        <f>[1]Data!Z17</f>
        <v>29.2</v>
      </c>
      <c r="G27" s="15">
        <f>MIN([1]Data!S16:Y16,[1]Data!B17:R17,[1]Data!AA17)</f>
        <v>23.6</v>
      </c>
      <c r="H27" s="15">
        <f>IF(OR($J26="Cld dev unk",$J26="Re TS",$J26="TS no Prec",$J26="Lightning",$J26="prec in sight 14",$J26="prec in sight 15",$J26="prec in sight 16"),"-",IF(AND(AH$18=0,OR($J26&lt;&gt;"Cld dev unk",$J26&lt;&gt;"Re TS",$J26&lt;&gt;"TS no Prec",$J26&lt;&gt;"Lightning",$J26&lt;&gt;"prec in sight 14",$J26&lt;&gt;"prec in sight 15",$J26&lt;&gt;"prec in sight 16")),"TTU",AH$18))</f>
        <v>0.19999999999999996</v>
      </c>
      <c r="I27" s="16">
        <f>'[1]SUN OK'!V22</f>
        <v>0</v>
      </c>
      <c r="J27" s="30" t="str">
        <f>VLOOKUP(MAX('[1]SANDY SYNOP'!$AH268:$AH291),[1]WWww!$W$5:$X$104,2,FALSE)</f>
        <v>Mod/Heavy RA re TS</v>
      </c>
      <c r="K27" s="28" t="str">
        <f t="shared" si="3"/>
        <v>OK</v>
      </c>
      <c r="L27" s="19">
        <v>22</v>
      </c>
      <c r="M27" s="15">
        <f>[1]Data!BO152</f>
        <v>1011.7</v>
      </c>
      <c r="N27" s="17">
        <f>[1]RHB!X30</f>
        <v>88.707884038296882</v>
      </c>
      <c r="O27" s="16">
        <f>[1]RHB!F31</f>
        <v>93.295342494094442</v>
      </c>
      <c r="P27" s="16">
        <f>[1]RHB!K31</f>
        <v>80.017191943947921</v>
      </c>
      <c r="Q27" s="16">
        <f t="shared" si="0"/>
        <v>87.682075628659035</v>
      </c>
      <c r="R27" s="17">
        <f>[1]Data!HE48</f>
        <v>7.9565217391304346</v>
      </c>
      <c r="S27" s="18" t="str">
        <f>[1]WIND!AQ60</f>
        <v>T</v>
      </c>
      <c r="T27" s="19">
        <f>IF([1]Data!CA28&gt;[1]Data!BZ28,[1]Data!CA28,[1]Data!BZ28)</f>
        <v>11</v>
      </c>
      <c r="U27" s="20" t="str">
        <f t="shared" si="1"/>
        <v>TENGGARA</v>
      </c>
      <c r="V27" s="21">
        <f>[1]Data!CC28</f>
        <v>120</v>
      </c>
    </row>
    <row r="28" spans="1:53" ht="15" x14ac:dyDescent="0.25">
      <c r="A28" s="19">
        <v>13</v>
      </c>
      <c r="B28" s="15">
        <f>[1]Data!X17</f>
        <v>24</v>
      </c>
      <c r="C28" s="15">
        <f>[1]Data!F18</f>
        <v>25</v>
      </c>
      <c r="D28" s="15">
        <f>[1]Data!K18</f>
        <v>26.2</v>
      </c>
      <c r="E28" s="15">
        <f>((2*B27)+C27+D27)/4</f>
        <v>26.45</v>
      </c>
      <c r="F28" s="15">
        <f>[1]Data!Z18</f>
        <v>26.8</v>
      </c>
      <c r="G28" s="15">
        <f>MIN([1]Data!S17:Y17,[1]Data!B18:R18,[1]Data!AA18)</f>
        <v>23</v>
      </c>
      <c r="H28" s="15">
        <f>IF(OR($J27="Cld dev unk",$J27="Re TS",$J27="TS no Prec",$J27="Lightning",$J27="prec in sight 14",$J27="prec in sight 15",$J27="prec in sight 16"),"-",IF(AND(AJ$18=0,OR($J27&lt;&gt;"Cld dev unk",$J27&lt;&gt;"Re TS",$J27&lt;&gt;"TS no Prec",$J27&lt;&gt;"Lightning",$J27&lt;&gt;"prec in sight 14",$J27&lt;&gt;"prec in sight 15",$J27&lt;&gt;"prec in sight 16")),"TTU",AJ$18))</f>
        <v>139.9</v>
      </c>
      <c r="I28" s="16">
        <f>'[1]SUN OK'!V23</f>
        <v>0</v>
      </c>
      <c r="J28" s="30" t="str">
        <f>VLOOKUP(MAX('[1]SANDY SYNOP'!$AH292:$AH315),[1]WWww!$W$5:$X$104,2,FALSE)</f>
        <v>Cns Mod RA</v>
      </c>
      <c r="K28" s="28" t="str">
        <f t="shared" si="3"/>
        <v>OK</v>
      </c>
      <c r="L28" s="19">
        <v>23</v>
      </c>
      <c r="M28" s="15">
        <f>[1]Data!BO153</f>
        <v>1012.9</v>
      </c>
      <c r="N28" s="17">
        <f>[1]RHB!X31</f>
        <v>78.557482738561959</v>
      </c>
      <c r="O28" s="16">
        <f>[1]RHB!F32</f>
        <v>78.463382904995029</v>
      </c>
      <c r="P28" s="16">
        <f>[1]RHB!K32</f>
        <v>96.517650497117941</v>
      </c>
      <c r="Q28" s="16">
        <f t="shared" si="0"/>
        <v>83.023999719809225</v>
      </c>
      <c r="R28" s="17">
        <f>[1]Data!HE50</f>
        <v>6</v>
      </c>
      <c r="S28" s="18" t="str">
        <f>[1]WIND!AR60</f>
        <v>TG</v>
      </c>
      <c r="T28" s="19">
        <f>IF([1]Data!CA29&gt;[1]Data!BZ29,[1]Data!CA29,[1]Data!BZ29)</f>
        <v>9</v>
      </c>
      <c r="U28" s="20" t="str">
        <f t="shared" si="1"/>
        <v>TENGGARA</v>
      </c>
      <c r="V28" s="21">
        <f>[1]Data!CC29</f>
        <v>130</v>
      </c>
    </row>
    <row r="29" spans="1:53" ht="15" x14ac:dyDescent="0.25">
      <c r="A29" s="19">
        <v>14</v>
      </c>
      <c r="B29" s="15">
        <f>[1]Data!X18</f>
        <v>27.4</v>
      </c>
      <c r="C29" s="15">
        <f>[1]Data!F19</f>
        <v>30.4</v>
      </c>
      <c r="D29" s="15">
        <f>[1]Data!K19</f>
        <v>27.9</v>
      </c>
      <c r="E29" s="15">
        <f t="shared" ref="E29:E36" si="4">((2*B29)+C29+D29)/4</f>
        <v>28.274999999999999</v>
      </c>
      <c r="F29" s="15">
        <f>[1]Data!Z19</f>
        <v>30.4</v>
      </c>
      <c r="G29" s="15">
        <f>MIN([1]Data!S18:Y18,[1]Data!B19:R19,[1]Data!AA19)</f>
        <v>24.4</v>
      </c>
      <c r="H29" s="15">
        <f>IF(OR($J28="Cld dev unk",$J28="Re TS",$J28="TS no Prec",$J28="Lightning",$J28="prec in sight 14",$J28="prec in sight 15",$J28="prec in sight 16"),"-",IF(AND(AL$18=0,OR($J28&lt;&gt;"Cld dev unk",$J28&lt;&gt;"Re TS",$J28&lt;&gt;"TS no Prec",$J28&lt;&gt;"Lightning",$J28&lt;&gt;"prec in sight 14",$J28&lt;&gt;"prec in sight 15",$J28&lt;&gt;"prec in sight 16")),"TTU",AL$18))</f>
        <v>66.3</v>
      </c>
      <c r="I29" s="16">
        <f>'[1]SUN OK'!V24</f>
        <v>83.75</v>
      </c>
      <c r="J29" s="30" t="str">
        <f>VLOOKUP(MAX('[1]SANDY SYNOP'!$AH316:$AH331),[1]WWww!$W$5:$X$104,2,FALSE)</f>
        <v>Re RA</v>
      </c>
      <c r="K29" s="28" t="str">
        <f t="shared" si="3"/>
        <v>OK</v>
      </c>
      <c r="L29" s="19">
        <v>24</v>
      </c>
      <c r="M29" s="15">
        <f>[1]Data!BO154</f>
        <v>1012.1</v>
      </c>
      <c r="N29" s="17">
        <f>[1]RHB!X32</f>
        <v>91.649405643001401</v>
      </c>
      <c r="O29" s="16">
        <f>[1]RHB!F33</f>
        <v>85.586225280384298</v>
      </c>
      <c r="P29" s="16">
        <f>[1]RHB!K33</f>
        <v>90.061668333449816</v>
      </c>
      <c r="Q29" s="16">
        <f t="shared" si="0"/>
        <v>89.736676224959226</v>
      </c>
      <c r="R29" s="17">
        <f>[1]Data!HE52</f>
        <v>3.5217391304347827</v>
      </c>
      <c r="S29" s="18" t="str">
        <f>[1]WIND!AS60</f>
        <v>T</v>
      </c>
      <c r="T29" s="19">
        <f>IF([1]Data!CA30&gt;[1]Data!BZ30,[1]Data!CA30,[1]Data!BZ30)</f>
        <v>9</v>
      </c>
      <c r="U29" s="20" t="str">
        <f t="shared" si="1"/>
        <v>TIMUR</v>
      </c>
      <c r="V29" s="21">
        <f>[1]Data!CC30</f>
        <v>100</v>
      </c>
    </row>
    <row r="30" spans="1:53" ht="15" x14ac:dyDescent="0.25">
      <c r="A30" s="19">
        <v>15</v>
      </c>
      <c r="B30" s="15">
        <f>[1]Data!X19</f>
        <v>27</v>
      </c>
      <c r="C30" s="15">
        <f>[1]Data!F20</f>
        <v>26.2</v>
      </c>
      <c r="D30" s="15">
        <f>[1]Data!K20</f>
        <v>27.2</v>
      </c>
      <c r="E30" s="15">
        <f t="shared" si="4"/>
        <v>26.85</v>
      </c>
      <c r="F30" s="15">
        <f>[1]Data!Z20</f>
        <v>29</v>
      </c>
      <c r="G30" s="15">
        <f>MIN([1]Data!S19:Y19,[1]Data!B20:R20,[1]Data!AA20)</f>
        <v>24.8</v>
      </c>
      <c r="H30" s="15">
        <f>IF(OR($J29="Cld dev unk",$J29="Re TS",$J29="TS no Prec",$J29="Lightning",$J29="prec in sight 14",$J29="prec in sight 15",$J29="prec in sight 16"),"-",IF(AND(AN$18=0,OR($J29&lt;&gt;"Cld dev unk",$J29&lt;&gt;"Re TS",$J29&lt;&gt;"TS no Prec",$J29&lt;&gt;"Lightning",$J29&lt;&gt;"prec in sight 14",$J29&lt;&gt;"prec in sight 15",$J29&lt;&gt;"prec in sight 16")),"TTU",AN$18))</f>
        <v>5.9</v>
      </c>
      <c r="I30" s="16">
        <f>'[1]SUN OK'!V25</f>
        <v>0</v>
      </c>
      <c r="J30" s="30" t="str">
        <f>VLOOKUP(MAX('[1]SANDY SYNOP'!$AH340:$AH363),[1]WWww!$W$5:$X$104,2,FALSE)</f>
        <v>Inter Mod RA</v>
      </c>
      <c r="K30" s="28" t="str">
        <f t="shared" si="3"/>
        <v>OK</v>
      </c>
      <c r="L30" s="19">
        <v>25</v>
      </c>
      <c r="M30" s="15">
        <f>[1]Data!BO155</f>
        <v>1010.3</v>
      </c>
      <c r="N30" s="17">
        <f>[1]RHB!X33</f>
        <v>87.255921724445045</v>
      </c>
      <c r="O30" s="16">
        <f>[1]RHB!F34</f>
        <v>79.101586094726713</v>
      </c>
      <c r="P30" s="16">
        <f>[1]RHB!K34</f>
        <v>88.057246099780073</v>
      </c>
      <c r="Q30" s="16">
        <f t="shared" si="0"/>
        <v>85.417668910849216</v>
      </c>
      <c r="R30" s="17">
        <f>[1]Data!HE54</f>
        <v>8.2608695652173907</v>
      </c>
      <c r="S30" s="18" t="str">
        <f>[1]WIND!AT60</f>
        <v>TG</v>
      </c>
      <c r="T30" s="19">
        <f>IF([1]Data!CA31&gt;[1]Data!BZ31,[1]Data!CA31,[1]Data!BZ31)</f>
        <v>12</v>
      </c>
      <c r="U30" s="20" t="str">
        <f t="shared" si="1"/>
        <v>TIMUR</v>
      </c>
      <c r="V30" s="21">
        <f>[1]Data!CC31</f>
        <v>100</v>
      </c>
    </row>
    <row r="31" spans="1:53" ht="15" x14ac:dyDescent="0.25">
      <c r="A31" s="19">
        <v>16</v>
      </c>
      <c r="B31" s="15">
        <f>[1]Data!X20</f>
        <v>27.4</v>
      </c>
      <c r="C31" s="15">
        <f>[1]Data!F21</f>
        <v>30</v>
      </c>
      <c r="D31" s="15">
        <f>[1]Data!K21</f>
        <v>27.7</v>
      </c>
      <c r="E31" s="15">
        <f t="shared" si="4"/>
        <v>28.125</v>
      </c>
      <c r="F31" s="15">
        <f>[1]Data!Z21</f>
        <v>30.6</v>
      </c>
      <c r="G31" s="15">
        <f>MIN([1]Data!S20:Y20,[1]Data!B21:R21,[1]Data!AA21)</f>
        <v>25.4</v>
      </c>
      <c r="H31" s="15">
        <f>IF(OR($J30="Cld dev unk",$J30="Re TS",$J30="TS no Prec",$J30="Lightning",$J30="prec in sight 14",$J30="prec in sight 15",$J30="prec in sight 16"),"-",IF(AND(AP$18=0,OR($J30&lt;&gt;"Cld dev unk",$J30&lt;&gt;"Re TS",$J30&lt;&gt;"TS no Prec",$J30&lt;&gt;"Lightning",$J30&lt;&gt;"prec in sight 14",$J30&lt;&gt;"prec in sight 15",$J30&lt;&gt;"prec in sight 16")),"TTU",AP$18))</f>
        <v>31.7</v>
      </c>
      <c r="I31" s="16">
        <f>'[1]SUN OK'!V26</f>
        <v>83.125</v>
      </c>
      <c r="J31" s="30" t="str">
        <f>VLOOKUP(MAX('[1]SANDY SYNOP'!$AH364:$AH387),[1]WWww!$W$5:$X$104,2,FALSE)</f>
        <v>Mod/Heavy RA re TS</v>
      </c>
      <c r="K31" s="28" t="str">
        <f t="shared" si="3"/>
        <v>OK</v>
      </c>
      <c r="L31" s="19">
        <v>26</v>
      </c>
      <c r="M31" s="15">
        <f>[1]Data!BO156</f>
        <v>1010.2</v>
      </c>
      <c r="N31" s="17">
        <f>[1]RHB!X34</f>
        <v>85.840587858319296</v>
      </c>
      <c r="O31" s="16">
        <f>[1]RHB!F35</f>
        <v>84.46076283297424</v>
      </c>
      <c r="P31" s="16">
        <f>[1]RHB!K35</f>
        <v>81.762173238905774</v>
      </c>
      <c r="Q31" s="16">
        <f t="shared" si="0"/>
        <v>84.476027947129666</v>
      </c>
      <c r="R31" s="17">
        <f>[1]Data!HE56</f>
        <v>5.8260869565217392</v>
      </c>
      <c r="S31" s="18" t="str">
        <f>[1]WIND!AU60</f>
        <v>TG</v>
      </c>
      <c r="T31" s="19">
        <f>IF([1]Data!CA32&gt;[1]Data!BZ32,[1]Data!CA32,[1]Data!BZ32)</f>
        <v>9</v>
      </c>
      <c r="U31" s="20" t="str">
        <f t="shared" si="1"/>
        <v>TENGGARA</v>
      </c>
      <c r="V31" s="21">
        <f>[1]Data!CC32</f>
        <v>115</v>
      </c>
    </row>
    <row r="32" spans="1:53" ht="15" x14ac:dyDescent="0.25">
      <c r="A32" s="19">
        <v>17</v>
      </c>
      <c r="B32" s="15">
        <f>[1]Data!X21</f>
        <v>25.8</v>
      </c>
      <c r="C32" s="15">
        <f>[1]Data!F22</f>
        <v>27</v>
      </c>
      <c r="D32" s="15">
        <f>[1]Data!K22</f>
        <v>26.6</v>
      </c>
      <c r="E32" s="15">
        <f t="shared" si="4"/>
        <v>26.299999999999997</v>
      </c>
      <c r="F32" s="15">
        <f>[1]Data!Z22</f>
        <v>29.2</v>
      </c>
      <c r="G32" s="15">
        <f>MIN([1]Data!S21:Y21,[1]Data!B22:R22,[1]Data!AA22)</f>
        <v>25.2</v>
      </c>
      <c r="H32" s="15">
        <f>IF(OR($J31="Cld dev unk",$J31="Re TS",$J31="TS no Prec",$J31="Lightning",$J31="prec in sight 14",$J31="prec in sight 15",$J31="prec in sight 16"),"-",IF(AND(AR$18=0,OR($J31&lt;&gt;"Cld dev unk",$J31&lt;&gt;"Re TS",$J31&lt;&gt;"TS no Prec",$J31&lt;&gt;"Lightning",$J31&lt;&gt;"prec in sight 14",$J31&lt;&gt;"prec in sight 15",$J31&lt;&gt;"prec in sight 16")),"TTU",AR$18))</f>
        <v>43.7</v>
      </c>
      <c r="I32" s="16">
        <f>'[1]SUN OK'!V27</f>
        <v>23.75</v>
      </c>
      <c r="J32" s="30" t="str">
        <f>VLOOKUP(MAX('[1]SANDY SYNOP'!$AH388:$AH411),[1]WWww!$W$5:$X$104,2,FALSE)</f>
        <v>Inter Mod RA</v>
      </c>
      <c r="K32" s="28" t="str">
        <f t="shared" si="3"/>
        <v>OK</v>
      </c>
      <c r="L32" s="19">
        <v>27</v>
      </c>
      <c r="M32" s="15">
        <f>[1]Data!BO157</f>
        <v>1010.8</v>
      </c>
      <c r="N32" s="17">
        <f>[1]RHB!X35</f>
        <v>85.840587858319296</v>
      </c>
      <c r="O32" s="16">
        <f>[1]RHB!F36</f>
        <v>76.775100780078347</v>
      </c>
      <c r="P32" s="16">
        <f>[1]RHB!K36</f>
        <v>76.126129074641796</v>
      </c>
      <c r="Q32" s="16">
        <f t="shared" si="0"/>
        <v>81.145601392839694</v>
      </c>
      <c r="R32" s="17">
        <f>[1]Data!HE58</f>
        <v>9.5</v>
      </c>
      <c r="S32" s="18" t="str">
        <f>[1]WIND!AV60</f>
        <v>T</v>
      </c>
      <c r="T32" s="19">
        <f>IF([1]Data!CA33&gt;[1]Data!BZ33,[1]Data!CA33,[1]Data!BZ33)</f>
        <v>15</v>
      </c>
      <c r="U32" s="20" t="str">
        <f t="shared" si="1"/>
        <v>TIMUR</v>
      </c>
      <c r="V32" s="21">
        <f>[1]Data!CC33</f>
        <v>100</v>
      </c>
    </row>
    <row r="33" spans="1:25" ht="15" x14ac:dyDescent="0.25">
      <c r="A33" s="19">
        <v>18</v>
      </c>
      <c r="B33" s="15">
        <f>[1]Data!X22</f>
        <v>27.3</v>
      </c>
      <c r="C33" s="15">
        <f>[1]Data!F23</f>
        <v>29</v>
      </c>
      <c r="D33" s="15">
        <f>[1]Data!K23</f>
        <v>27.6</v>
      </c>
      <c r="E33" s="15">
        <f t="shared" si="4"/>
        <v>27.799999999999997</v>
      </c>
      <c r="F33" s="15">
        <f>[1]Data!Z23</f>
        <v>30.4</v>
      </c>
      <c r="G33" s="15">
        <f>MIN([1]Data!S22:Y22,[1]Data!B23:R23,[1]Data!AA23)</f>
        <v>25.4</v>
      </c>
      <c r="H33" s="15">
        <f>IF(OR($J32="Cld dev unk",$J32="Re TS",$J32="TS no Prec",$J32="Lightning",$J32="prec in sight 14",$J32="prec in sight 15",$J32="prec in sight 16"),"-",IF(AND(AT$18=0,OR($J32&lt;&gt;"Cld dev unk",$J32&lt;&gt;"Re TS",$J32&lt;&gt;"TS no Prec",$J32&lt;&gt;"Lightning",$J32&lt;&gt;"prec in sight 14",$J32&lt;&gt;"prec in sight 15",$J32&lt;&gt;"prec in sight 16")),"TTU",AT$18))</f>
        <v>18.400000000000002</v>
      </c>
      <c r="I33" s="16">
        <f>'[1]SUN OK'!V28</f>
        <v>95</v>
      </c>
      <c r="J33" s="30" t="str">
        <f>VLOOKUP(MAX('[1]SANDY SYNOP'!$AH412:$AH435),[1]WWww!$W$5:$X$104,2,FALSE)</f>
        <v>Inter SL RA</v>
      </c>
      <c r="K33" s="28" t="str">
        <f t="shared" si="3"/>
        <v>OK</v>
      </c>
      <c r="L33" s="19">
        <v>28</v>
      </c>
      <c r="M33" s="15">
        <f>[1]Data!BO158</f>
        <v>1010.6</v>
      </c>
      <c r="N33" s="17">
        <f>[1]RHB!X36</f>
        <v>94.807771703071936</v>
      </c>
      <c r="O33" s="16">
        <f>[1]RHB!F37</f>
        <v>81.80335062722672</v>
      </c>
      <c r="P33" s="16">
        <f>[1]RHB!K37</f>
        <v>100</v>
      </c>
      <c r="Q33" s="16">
        <f t="shared" si="0"/>
        <v>92.854723508342644</v>
      </c>
      <c r="R33" s="17">
        <f>[1]Data!HE60</f>
        <v>1.5217391304347827</v>
      </c>
      <c r="S33" s="18" t="str">
        <f>[1]WIND!AV60</f>
        <v>T</v>
      </c>
      <c r="T33" s="19">
        <f>IF([1]Data!CA34&gt;[1]Data!BZ34,[1]Data!CA34,[1]Data!BZ34)</f>
        <v>11</v>
      </c>
      <c r="U33" s="20" t="str">
        <f t="shared" si="1"/>
        <v>TIMUR</v>
      </c>
      <c r="V33" s="21">
        <f>[1]Data!CC34</f>
        <v>110</v>
      </c>
    </row>
    <row r="34" spans="1:25" ht="15" x14ac:dyDescent="0.25">
      <c r="A34" s="19">
        <v>19</v>
      </c>
      <c r="B34" s="15">
        <f>[1]Data!X23</f>
        <v>25.6</v>
      </c>
      <c r="C34" s="15">
        <f>[1]Data!F24</f>
        <v>30.2</v>
      </c>
      <c r="D34" s="15">
        <f>[1]Data!K24</f>
        <v>27.6</v>
      </c>
      <c r="E34" s="15">
        <f t="shared" si="4"/>
        <v>27.25</v>
      </c>
      <c r="F34" s="15">
        <f>[1]Data!Z24</f>
        <v>30.4</v>
      </c>
      <c r="G34" s="15">
        <f>MIN([1]Data!S23:Y23,[1]Data!B24:R24,[1]Data!AA24)</f>
        <v>23.4</v>
      </c>
      <c r="H34" s="15">
        <f>IF(OR($J33="Cld dev unk",$J33="Re TS",$J33="TS no Prec",$J33="Lightning",$J33="prec in sight 14",$J33="prec in sight 15",$J33="prec in sight 16"),"-",IF(AND(AV$18=0,OR($J33&lt;&gt;"Cld dev unk",$J33&lt;&gt;"Re TS",$J33&lt;&gt;"TS no Prec",$J33&lt;&gt;"Lightning",$J33&lt;&gt;"prec in sight 14",$J33&lt;&gt;"prec in sight 15",$J33&lt;&gt;"prec in sight 16")),"TTU",AV$18))</f>
        <v>0.5</v>
      </c>
      <c r="I34" s="16">
        <f>'[1]SUN OK'!V29</f>
        <v>77.5</v>
      </c>
      <c r="J34" s="30" t="str">
        <f>VLOOKUP(MAX('[1]SANDY SYNOP'!$AH436:$AH459),[1]WWww!$W$5:$X$104,2,FALSE)</f>
        <v>Re RA</v>
      </c>
      <c r="K34" s="28" t="str">
        <f t="shared" si="3"/>
        <v>OK</v>
      </c>
      <c r="L34" s="19">
        <v>29</v>
      </c>
      <c r="M34" s="15" t="e">
        <f>[1]Data!BO159</f>
        <v>#N/A</v>
      </c>
      <c r="N34" s="17">
        <f>[1]RHB!X37</f>
        <v>100</v>
      </c>
      <c r="O34" s="16">
        <f>[1]RHB!F38</f>
        <v>100</v>
      </c>
      <c r="P34" s="16">
        <f>[1]RHB!K38</f>
        <v>100</v>
      </c>
      <c r="Q34" s="16">
        <f t="shared" si="0"/>
        <v>100</v>
      </c>
      <c r="R34" s="17">
        <f>[1]Data!HE62</f>
        <v>0</v>
      </c>
      <c r="S34" s="18" t="str">
        <f>[1]WIND!AX60</f>
        <v>CLM</v>
      </c>
      <c r="T34" s="19">
        <f>IF([1]Data!CA35&gt;[1]Data!BZ35,[1]Data!CA35,[1]Data!BZ35)</f>
        <v>0</v>
      </c>
      <c r="U34" s="20" t="str">
        <f t="shared" si="1"/>
        <v>CALM</v>
      </c>
      <c r="V34" s="21">
        <f>[1]Data!CC35</f>
        <v>0</v>
      </c>
    </row>
    <row r="35" spans="1:25" ht="15" x14ac:dyDescent="0.25">
      <c r="A35" s="19">
        <v>20</v>
      </c>
      <c r="B35" s="15">
        <f>[1]Data!X24</f>
        <v>24</v>
      </c>
      <c r="C35" s="15">
        <f>[1]Data!F25</f>
        <v>26.6</v>
      </c>
      <c r="D35" s="15">
        <f>[1]Data!K25</f>
        <v>25.1</v>
      </c>
      <c r="E35" s="15">
        <f t="shared" si="4"/>
        <v>24.924999999999997</v>
      </c>
      <c r="F35" s="15">
        <f>[1]Data!Z25</f>
        <v>28</v>
      </c>
      <c r="G35" s="15">
        <f>MIN([1]Data!S24:Y24,[1]Data!B25:R25,[1]Data!AA25)</f>
        <v>23.5</v>
      </c>
      <c r="H35" s="15">
        <f>IF(OR($J34="Cld dev unk",$J34="Re TS",$J34="TS no Prec",$J34="Lightning",$J34="prec in sight 14",$J34="prec in sight 15",$J34="prec in sight 16"),"-",IF(AND(AX$18=0,OR($J34&lt;&gt;"Cld dev unk",$J34&lt;&gt;"Re TS",$J34&lt;&gt;"TS no Prec",$J34&lt;&gt;"Lightning",$J34&lt;&gt;"prec in sight 14",$J34&lt;&gt;"prec in sight 15",$J34&lt;&gt;"prec in sight 16")),"TTU",AX$18))</f>
        <v>20.399999999999999</v>
      </c>
      <c r="I35" s="16">
        <f>'[1]SUN OK'!V30</f>
        <v>18.125</v>
      </c>
      <c r="J35" s="30" t="str">
        <f>VLOOKUP(MAX('[1]SANDY SYNOP'!$AH460:$AH483),[1]WWww!$W$5:$X$104,2,FALSE)</f>
        <v>Cns SL RA</v>
      </c>
      <c r="K35" s="28" t="str">
        <f t="shared" si="3"/>
        <v>OK</v>
      </c>
      <c r="L35" s="19">
        <v>30</v>
      </c>
      <c r="M35" s="15" t="e">
        <f>[1]Data!BO160</f>
        <v>#N/A</v>
      </c>
      <c r="N35" s="17">
        <f>[1]RHB!X38</f>
        <v>100</v>
      </c>
      <c r="O35" s="16">
        <f>[1]RHB!F39</f>
        <v>100</v>
      </c>
      <c r="P35" s="16">
        <f>[1]RHB!K39</f>
        <v>100</v>
      </c>
      <c r="Q35" s="16">
        <f t="shared" si="0"/>
        <v>100</v>
      </c>
      <c r="R35" s="17">
        <f>[1]Data!HE64</f>
        <v>0</v>
      </c>
      <c r="S35" s="18" t="str">
        <f>[1]WIND!AY60</f>
        <v>CLM</v>
      </c>
      <c r="T35" s="19">
        <f>IF([1]Data!CA36&gt;[1]Data!BZ36,[1]Data!CA36,[1]Data!BZ36)</f>
        <v>0</v>
      </c>
      <c r="U35" s="20" t="str">
        <f t="shared" si="1"/>
        <v>CALM</v>
      </c>
      <c r="V35" s="21">
        <f>[1]Data!CC36</f>
        <v>0</v>
      </c>
    </row>
    <row r="36" spans="1:25" ht="15" x14ac:dyDescent="0.25">
      <c r="A36" s="19">
        <v>21</v>
      </c>
      <c r="B36" s="15">
        <f>[1]Data!X25</f>
        <v>26</v>
      </c>
      <c r="C36" s="15">
        <f>[1]Data!F27</f>
        <v>28.2</v>
      </c>
      <c r="D36" s="15">
        <f>[1]Data!K27</f>
        <v>26.8</v>
      </c>
      <c r="E36" s="15">
        <f t="shared" si="4"/>
        <v>26.75</v>
      </c>
      <c r="F36" s="15">
        <f>[1]Data!Z27</f>
        <v>29</v>
      </c>
      <c r="G36" s="15">
        <f>MIN([1]Data!S25:Y25,[1]Data!B27:R27,[1]Data!AA27)</f>
        <v>25</v>
      </c>
      <c r="H36" s="15">
        <f>IF(OR($J35="Cld dev unk",$J35="Re TS",$J35="TS no Prec",$J35="Lightning",$J35="prec in sight 14",$J35="prec in sight 15",$J35="prec in sight 16"),"-",IF(AND(AF$26=0,OR($J35&lt;&gt;"Cld dev unk",$J35&lt;&gt;"Re TS",$J35&lt;&gt;"TS no Prec",$J35&lt;&gt;"Lightning",$J35&lt;&gt;"prec in sight 14",$J35&lt;&gt;"prec in sight 15",$J35&lt;&gt;"prec in sight 16")),"TTU",AF$26))</f>
        <v>9.6999999999999993</v>
      </c>
      <c r="I36" s="16">
        <f>'[1]SUN OK'!V32</f>
        <v>35</v>
      </c>
      <c r="J36" s="30" t="str">
        <f>VLOOKUP(MAX('[1]SANDY SYNOP'!$AH484:$AH507),[1]WWww!$W$5:$X$104,2,FALSE)</f>
        <v>Inter SL RA</v>
      </c>
      <c r="K36" s="28" t="str">
        <f t="shared" si="3"/>
        <v>OK</v>
      </c>
      <c r="L36" s="19">
        <v>31</v>
      </c>
      <c r="M36" s="15" t="e">
        <f>[1]Data!BO161</f>
        <v>#N/A</v>
      </c>
      <c r="N36" s="17">
        <f>[1]RHB!X39</f>
        <v>100</v>
      </c>
      <c r="O36" s="16">
        <f>[1]RHB!F40</f>
        <v>100</v>
      </c>
      <c r="P36" s="16">
        <f>[1]RHB!K40</f>
        <v>100</v>
      </c>
      <c r="Q36" s="16">
        <f t="shared" si="0"/>
        <v>100</v>
      </c>
      <c r="R36" s="17">
        <f>[1]Data!HE66</f>
        <v>0</v>
      </c>
      <c r="S36" s="18" t="str">
        <f>[1]WIND!AZ60</f>
        <v>CLM</v>
      </c>
      <c r="T36" s="19">
        <f>IF([1]Data!CA37&gt;[1]Data!BZ37,[1]Data!CA37,[1]Data!BZ37)</f>
        <v>0</v>
      </c>
      <c r="U36" s="20" t="str">
        <f t="shared" si="1"/>
        <v>CALM</v>
      </c>
      <c r="V36" s="31">
        <f>[1]Data!CC37</f>
        <v>0</v>
      </c>
    </row>
    <row r="37" spans="1:25" ht="15" x14ac:dyDescent="0.25">
      <c r="A37" s="19">
        <v>22</v>
      </c>
      <c r="B37" s="15">
        <f>[1]Data!X27</f>
        <v>26</v>
      </c>
      <c r="C37" s="15">
        <f>[1]Data!F28</f>
        <v>24.8</v>
      </c>
      <c r="D37" s="15">
        <f>[1]Data!K28</f>
        <v>27.2</v>
      </c>
      <c r="E37" s="15">
        <f>((2*B36)+C36+D36)/4</f>
        <v>26.75</v>
      </c>
      <c r="F37" s="15">
        <f>[1]Data!Z28</f>
        <v>27.4</v>
      </c>
      <c r="G37" s="15">
        <f>MIN([1]Data!S27:Y27,[1]Data!B28:R28,[1]Data!AA28)</f>
        <v>24.8</v>
      </c>
      <c r="H37" s="15">
        <f>IF(OR($J36="Cld dev unk",$J36="Re TS",$J36="TS no Prec",$J36="Lightning",$J36="prec in sight 14",$J36="prec in sight 15",$J36="prec in sight 16"),"-",IF(AND(AH$26=0,OR($J36&lt;&gt;"Cld dev unk",$J36&lt;&gt;"Re TS",$J36&lt;&gt;"TS no Prec",$J36&lt;&gt;"Lightning",$J36&lt;&gt;"prec in sight 14",$J36&lt;&gt;"prec in sight 15",$J36&lt;&gt;"prec in sight 16")),"TTU",AH$26))</f>
        <v>6.3999999999999995</v>
      </c>
      <c r="I37" s="16">
        <f>'[1]SUN OK'!V33</f>
        <v>2.5</v>
      </c>
      <c r="J37" s="30" t="str">
        <f>VLOOKUP(MAX('[1]SANDY SYNOP'!$AH508:$AH531),[1]WWww!$W$5:$X$104,2,FALSE)</f>
        <v>Inter SL RA</v>
      </c>
      <c r="K37" s="28" t="str">
        <f t="shared" si="3"/>
        <v>OK</v>
      </c>
      <c r="L37" s="72" t="s">
        <v>48</v>
      </c>
      <c r="M37" s="74" t="e">
        <f>SUM(M6:M36)</f>
        <v>#N/A</v>
      </c>
      <c r="N37" s="64">
        <f>SUM(N6:N36)</f>
        <v>2790.2227356348558</v>
      </c>
      <c r="O37" s="64">
        <f>SUM(O6:O36)</f>
        <v>2568.037362037925</v>
      </c>
      <c r="P37" s="64">
        <f>SUM(P6:P36)</f>
        <v>2684.4068029177306</v>
      </c>
      <c r="Q37" s="64">
        <f>SUM(Q6:Q33)</f>
        <v>2408.2224090563413</v>
      </c>
      <c r="R37" s="64">
        <f>SUM(R6:R33)</f>
        <v>157.70471014492753</v>
      </c>
      <c r="S37" s="70" t="s">
        <v>49</v>
      </c>
      <c r="T37" s="70" t="s">
        <v>50</v>
      </c>
      <c r="U37" s="70" t="s">
        <v>51</v>
      </c>
      <c r="V37" s="32" t="s">
        <v>52</v>
      </c>
    </row>
    <row r="38" spans="1:25" ht="15" x14ac:dyDescent="0.25">
      <c r="A38" s="19">
        <v>23</v>
      </c>
      <c r="B38" s="15">
        <f>[1]Data!X28</f>
        <v>27.2</v>
      </c>
      <c r="C38" s="15">
        <f>[1]Data!F29</f>
        <v>27</v>
      </c>
      <c r="D38" s="15">
        <f>[1]Data!K29</f>
        <v>23.5</v>
      </c>
      <c r="E38" s="15">
        <f>((2*B37)+C37+D37)/4</f>
        <v>26</v>
      </c>
      <c r="F38" s="15">
        <f>[1]Data!Z29</f>
        <v>28</v>
      </c>
      <c r="G38" s="15">
        <f>MIN([1]Data!S28:Y28,[1]Data!B29:R29,[1]Data!AA29)</f>
        <v>23.4</v>
      </c>
      <c r="H38" s="15">
        <f>IF(OR($J37="Cld dev unk",$J37="Re TS",$J37="TS no Prec",$J37="Lightning",$J37="prec in sight 14",$J37="prec in sight 15",$J37="prec in sight 16"),"-",IF(AND(AJ$26=0,OR($J37&lt;&gt;"Cld dev unk",$J37&lt;&gt;"Re TS",$J37&lt;&gt;"TS no Prec",$J37&lt;&gt;"Lightning",$J37&lt;&gt;"prec in sight 14",$J37&lt;&gt;"prec in sight 15",$J37&lt;&gt;"prec in sight 16")),"TTU",AJ$26))</f>
        <v>28.9</v>
      </c>
      <c r="I38" s="16">
        <f>'[1]SUN OK'!V34</f>
        <v>26.25</v>
      </c>
      <c r="J38" s="30" t="str">
        <f>VLOOKUP(MAX('[1]SANDY SYNOP'!$AH532:$AH555),[1]WWww!$W$5:$X$104,2,FALSE)</f>
        <v>Cns SL RA</v>
      </c>
      <c r="K38" s="28" t="str">
        <f t="shared" si="3"/>
        <v>OK</v>
      </c>
      <c r="L38" s="73"/>
      <c r="M38" s="75"/>
      <c r="N38" s="65"/>
      <c r="O38" s="65"/>
      <c r="P38" s="65"/>
      <c r="Q38" s="65"/>
      <c r="R38" s="65"/>
      <c r="S38" s="71"/>
      <c r="T38" s="71"/>
      <c r="U38" s="71"/>
      <c r="V38" s="32">
        <f>[1]Data!CC39</f>
        <v>0</v>
      </c>
    </row>
    <row r="39" spans="1:25" ht="15" x14ac:dyDescent="0.25">
      <c r="A39" s="19">
        <v>24</v>
      </c>
      <c r="B39" s="15">
        <f>[1]Data!X29</f>
        <v>24.8</v>
      </c>
      <c r="C39" s="15">
        <f>[1]Data!F30</f>
        <v>26</v>
      </c>
      <c r="D39" s="15">
        <f>[1]Data!K30</f>
        <v>25</v>
      </c>
      <c r="E39" s="15">
        <f t="shared" ref="E39:E46" si="5">((2*B39)+C39+D39)/4</f>
        <v>25.15</v>
      </c>
      <c r="F39" s="15">
        <f>[1]Data!Z30</f>
        <v>29.4</v>
      </c>
      <c r="G39" s="15">
        <f>MIN([1]Data!S29:Y29,[1]Data!B30:R30,[1]Data!AA30)</f>
        <v>24</v>
      </c>
      <c r="H39" s="15">
        <f>IF(OR($J38="Cld dev unk",$J38="Re TS",$J38="TS no Prec",$J38="Lightning",$J38="prec in sight 14",$J38="prec in sight 15",$J38="prec in sight 16"),"-",IF(AND(AL$26=0,OR($J38&lt;&gt;"Cld dev unk",$J38&lt;&gt;"Re TS",$J38&lt;&gt;"TS no Prec",$J38&lt;&gt;"Lightning",$J38&lt;&gt;"prec in sight 14",$J38&lt;&gt;"prec in sight 15",$J38&lt;&gt;"prec in sight 16")),"TTU",AL$26))</f>
        <v>15.9</v>
      </c>
      <c r="I39" s="16">
        <f>'[1]SUN OK'!V35</f>
        <v>0</v>
      </c>
      <c r="J39" s="30" t="str">
        <f>VLOOKUP(MAX('[1]SANDY SYNOP'!$AH556:$AH579),[1]WWww!$W$5:$X$104,2,FALSE)</f>
        <v>Cns SL RA</v>
      </c>
      <c r="K39" s="28" t="str">
        <f t="shared" si="3"/>
        <v>OK</v>
      </c>
      <c r="L39" s="72" t="s">
        <v>53</v>
      </c>
      <c r="M39" s="74" t="e">
        <f t="shared" ref="M39:R39" si="6">AVERAGE(M6:M36)</f>
        <v>#N/A</v>
      </c>
      <c r="N39" s="64">
        <f t="shared" si="6"/>
        <v>90.007185020479213</v>
      </c>
      <c r="O39" s="64">
        <f t="shared" si="6"/>
        <v>82.839914904449202</v>
      </c>
      <c r="P39" s="64">
        <f t="shared" si="6"/>
        <v>86.593767836055832</v>
      </c>
      <c r="Q39" s="64">
        <f t="shared" si="6"/>
        <v>87.362013195365847</v>
      </c>
      <c r="R39" s="64">
        <f t="shared" si="6"/>
        <v>5.0872487143525014</v>
      </c>
      <c r="S39" s="66" t="str">
        <f>[1]WIND!M78</f>
        <v>T</v>
      </c>
      <c r="T39" s="66">
        <f>MAX(T6:T36)</f>
        <v>16</v>
      </c>
      <c r="U39" s="66" t="str">
        <f>IF(AND(V40&gt;23,V40&lt;=68),"TIMUR LAUT",IF(AND(V40&gt;68,V40&lt;=113),"TIMUR",IF(AND(V40&gt;113,V40&lt;=158),"TENGGARA",IF(AND(V40&gt;158,V40&lt;=203),"SELATAN",IF(AND(V40&gt;203,V40&lt;=248),"BARAT DAYA",IF(AND(V40&gt;248,V40&lt;=293),"BARAT",IF(AND(V40&gt;293,V40&lt;=338),"BARAT LAUT",IF(V40=0,"CALM","UTARA"))))))))</f>
        <v>CALM</v>
      </c>
      <c r="V39" s="32" t="s">
        <v>54</v>
      </c>
      <c r="W39" s="33" t="s">
        <v>55</v>
      </c>
      <c r="X39" s="34"/>
      <c r="Y39" s="35"/>
    </row>
    <row r="40" spans="1:25" ht="15" x14ac:dyDescent="0.25">
      <c r="A40" s="19">
        <v>25</v>
      </c>
      <c r="B40" s="15">
        <f>[1]Data!X30</f>
        <v>26.4</v>
      </c>
      <c r="C40" s="15">
        <f>[1]Data!F31</f>
        <v>28.4</v>
      </c>
      <c r="D40" s="15">
        <f>[1]Data!K31</f>
        <v>26.5</v>
      </c>
      <c r="E40" s="15">
        <f t="shared" si="5"/>
        <v>26.924999999999997</v>
      </c>
      <c r="F40" s="15">
        <f>[1]Data!Z31</f>
        <v>28.4</v>
      </c>
      <c r="G40" s="15">
        <f>MIN([1]Data!S30:Y30,[1]Data!B31:R31,[1]Data!AA31)</f>
        <v>24.6</v>
      </c>
      <c r="H40" s="15">
        <f>IF(OR($J39="Cld dev unk",$J39="Re TS",$J39="TS no Prec",$J39="Lightning",$J39="prec in sight 14",$J39="prec in sight 15",$J39="prec in sight 16"),"-",IF(AND(AN$26=0,OR($J39&lt;&gt;"Cld dev unk",$J39&lt;&gt;"Re TS",$J39&lt;&gt;"TS no Prec",$J39&lt;&gt;"Lightning",$J39&lt;&gt;"prec in sight 14",$J39&lt;&gt;"prec in sight 15",$J39&lt;&gt;"prec in sight 16")),"TTU",AN$26))</f>
        <v>4.3</v>
      </c>
      <c r="I40" s="16">
        <f>'[1]SUN OK'!V36</f>
        <v>27.875</v>
      </c>
      <c r="J40" s="30" t="str">
        <f>VLOOKUP(MAX('[1]SANDY SYNOP'!$AH580:$AH603),[1]WWww!$W$5:$X$104,2,FALSE)</f>
        <v>Inter SL RA</v>
      </c>
      <c r="K40" s="28" t="str">
        <f t="shared" si="3"/>
        <v>OK</v>
      </c>
      <c r="L40" s="73"/>
      <c r="M40" s="75"/>
      <c r="N40" s="65"/>
      <c r="O40" s="65"/>
      <c r="P40" s="65"/>
      <c r="Q40" s="65"/>
      <c r="R40" s="65"/>
      <c r="S40" s="67"/>
      <c r="T40" s="67"/>
      <c r="U40" s="67"/>
      <c r="V40" s="32">
        <f>[1]Data!CC40</f>
        <v>0</v>
      </c>
      <c r="W40" s="36" t="s">
        <v>56</v>
      </c>
      <c r="X40" s="37"/>
      <c r="Y40" s="38"/>
    </row>
    <row r="41" spans="1:25" ht="15" x14ac:dyDescent="0.25">
      <c r="A41" s="19">
        <v>26</v>
      </c>
      <c r="B41" s="15">
        <f>[1]Data!X31</f>
        <v>26.8</v>
      </c>
      <c r="C41" s="15">
        <f>[1]Data!F32</f>
        <v>27.2</v>
      </c>
      <c r="D41" s="15">
        <f>[1]Data!K32</f>
        <v>24.2</v>
      </c>
      <c r="E41" s="15">
        <f t="shared" si="5"/>
        <v>26.25</v>
      </c>
      <c r="F41" s="15">
        <f>[1]Data!Z32</f>
        <v>27.6</v>
      </c>
      <c r="G41" s="15">
        <f>MIN([1]Data!S31:Y31,[1]Data!B32:R32,[1]Data!AA32)</f>
        <v>23.4</v>
      </c>
      <c r="H41" s="15">
        <f>IF(OR($J40="Cld dev unk",$J40="Re TS",$J40="TS no Prec",$J40="Lightning",$J40="prec in sight 14",$J40="prec in sight 15",$J40="prec in sight 16"),"-",IF(AND(AP$26=0,OR($J40&lt;&gt;"Cld dev unk",$J40&lt;&gt;"Re TS",$J40&lt;&gt;"TS no Prec",$J40&lt;&gt;"Lightning",$J40&lt;&gt;"prec in sight 14",$J40&lt;&gt;"prec in sight 15",$J40&lt;&gt;"prec in sight 16")),"TTU",AP$26))</f>
        <v>9.6999999999999993</v>
      </c>
      <c r="I41" s="16">
        <f>'[1]SUN OK'!V37</f>
        <v>0</v>
      </c>
      <c r="J41" s="30" t="str">
        <f>VLOOKUP(MAX('[1]SANDY SYNOP'!$AH604:$AH627),[1]WWww!$W$5:$X$104,2,FALSE)</f>
        <v>Cns Mod RA</v>
      </c>
      <c r="K41" s="28" t="str">
        <f t="shared" si="3"/>
        <v>OK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5" ht="15" x14ac:dyDescent="0.25">
      <c r="A42" s="19">
        <v>27</v>
      </c>
      <c r="B42" s="15">
        <f>[1]Data!X32</f>
        <v>26.8</v>
      </c>
      <c r="C42" s="15">
        <f>[1]Data!F33</f>
        <v>29.4</v>
      </c>
      <c r="D42" s="15">
        <f>[1]Data!K33</f>
        <v>26.7</v>
      </c>
      <c r="E42" s="15">
        <f t="shared" si="5"/>
        <v>27.425000000000001</v>
      </c>
      <c r="F42" s="15">
        <f>[1]Data!Z33</f>
        <v>29.8</v>
      </c>
      <c r="G42" s="15">
        <f>MIN([1]Data!S32:Y32,[1]Data!B33:R33,[1]Data!AA33)</f>
        <v>23.7</v>
      </c>
      <c r="H42" s="15">
        <f>IF(OR($J41="Cld dev unk",$J41="Re TS",$J41="TS no Prec",$J41="Lightning",$J41="prec in sight 14",$J41="prec in sight 15",$J41="prec in sight 16"),"-",IF(AND(AR$26=0,OR($J41&lt;&gt;"Cld dev unk",$J41&lt;&gt;"Re TS",$J41&lt;&gt;"TS no Prec",$J41&lt;&gt;"Lightning",$J41&lt;&gt;"prec in sight 14",$J41&lt;&gt;"prec in sight 15",$J41&lt;&gt;"prec in sight 16")),"TTU",AR$26))</f>
        <v>69.3</v>
      </c>
      <c r="I42" s="16">
        <f>'[1]SUN OK'!V38</f>
        <v>42.5</v>
      </c>
      <c r="J42" s="30" t="str">
        <f>VLOOKUP(MAX('[1]SANDY SYNOP'!$AH628:$AH651),[1]WWww!$W$5:$X$104,2,FALSE)</f>
        <v>Cns Mod RA</v>
      </c>
      <c r="K42" s="28" t="str">
        <f t="shared" si="3"/>
        <v>OK</v>
      </c>
      <c r="L42" s="12"/>
      <c r="M42" s="68" t="s">
        <v>57</v>
      </c>
      <c r="N42" s="68"/>
      <c r="O42" s="68"/>
      <c r="P42" s="39" t="s">
        <v>58</v>
      </c>
      <c r="Q42" s="40"/>
      <c r="R42" s="12"/>
      <c r="S42" s="12"/>
      <c r="T42" s="12"/>
      <c r="U42" s="12"/>
      <c r="V42" s="12"/>
    </row>
    <row r="43" spans="1:25" ht="15" x14ac:dyDescent="0.25">
      <c r="A43" s="19">
        <v>28</v>
      </c>
      <c r="B43" s="15">
        <f>[1]Data!X33</f>
        <v>23.6</v>
      </c>
      <c r="C43" s="15">
        <f>[1]Data!F34</f>
        <v>28</v>
      </c>
      <c r="D43" s="15">
        <f>[1]Data!K34</f>
        <v>0</v>
      </c>
      <c r="E43" s="15">
        <f t="shared" si="5"/>
        <v>18.8</v>
      </c>
      <c r="F43" s="15">
        <f>[1]Data!Z34</f>
        <v>0</v>
      </c>
      <c r="G43" s="15" t="e">
        <f>MIN([1]Data!S33:Y33,[1]Data!B34:R34,[1]Temperatur!AC38)</f>
        <v>#VALUE!</v>
      </c>
      <c r="H43" s="15">
        <f>IF(OR($J42="Cld dev unk",$J42="Re TS",$J42="TS no Prec",$J42="Lightning",$J42="prec in sight 14",$J42="prec in sight 15",$J42="prec in sight 16"),"-",IF(AND(AT$26=0,OR($J42&lt;&gt;"Cld dev unk",$J42&lt;&gt;"Re TS",$J42&lt;&gt;"TS no Prec",$J42&lt;&gt;"Lightning",$J42&lt;&gt;"prec in sight 14",$J42&lt;&gt;"prec in sight 15",$J42&lt;&gt;"prec in sight 16")),"TTU",AT$26))</f>
        <v>55.1</v>
      </c>
      <c r="I43" s="16">
        <f>'[1]SUN OK'!V39</f>
        <v>0</v>
      </c>
      <c r="J43" s="30" t="e">
        <f>VLOOKUP(MAX('[1]SANDY SYNOP'!$AH652:$AH675),[1]WWww!$W$5:$X$104,2,FALSE)</f>
        <v>#N/A</v>
      </c>
      <c r="K43" s="28" t="e">
        <f t="shared" si="3"/>
        <v>#VALUE!</v>
      </c>
      <c r="L43" s="12"/>
      <c r="M43" s="68"/>
      <c r="N43" s="68"/>
      <c r="O43" s="68"/>
      <c r="P43" s="69" t="s">
        <v>59</v>
      </c>
      <c r="Q43" s="69"/>
      <c r="R43" s="12"/>
      <c r="S43" s="12"/>
      <c r="T43" s="68" t="s">
        <v>60</v>
      </c>
      <c r="U43" s="68"/>
      <c r="V43" s="68"/>
    </row>
    <row r="44" spans="1:25" ht="15" x14ac:dyDescent="0.25">
      <c r="A44" s="19">
        <v>29</v>
      </c>
      <c r="B44" s="15">
        <f>[1]Data!X34</f>
        <v>0</v>
      </c>
      <c r="C44" s="15">
        <f>[1]Data!F35</f>
        <v>0</v>
      </c>
      <c r="D44" s="15">
        <f>[1]Data!K35</f>
        <v>0</v>
      </c>
      <c r="E44" s="15">
        <f t="shared" si="5"/>
        <v>0</v>
      </c>
      <c r="F44" s="15">
        <f>[1]Data!Z35</f>
        <v>0</v>
      </c>
      <c r="G44" s="15">
        <f>MIN([1]Data!S34:Y34,[1]Data!B35:R35,[1]Temperatur!AD38)</f>
        <v>0</v>
      </c>
      <c r="H44" s="15" t="e">
        <f>IF(OR($J43="Cld dev unk",$J43="Re TS",$J43="TS no Prec",$J43="Lightning",$J43="prec in sight 14",$J43="prec in sight 15",$J43="prec in sight 16"),"-",IF(AND(AV$26=0,OR($J43&lt;&gt;"Cld dev unk",$J43&lt;&gt;"Re TS",$J43&lt;&gt;"TS no Prec",$J43&lt;&gt;"Lightning",$J43&lt;&gt;"prec in sight 14",$J43&lt;&gt;"prec in sight 15",$J43&lt;&gt;"prec in sight 16")),"TTU",AV$26))</f>
        <v>#N/A</v>
      </c>
      <c r="I44" s="16">
        <f>'[1]SUN OK'!V40</f>
        <v>0</v>
      </c>
      <c r="J44" s="30" t="e">
        <f>VLOOKUP(MAX('[1]SANDY SYNOP'!$AH676:$AH699),[1]WWww!$W$5:$X$104,2,FALSE)</f>
        <v>#N/A</v>
      </c>
      <c r="K44" s="28" t="str">
        <f t="shared" si="3"/>
        <v>OK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5" ht="15" x14ac:dyDescent="0.25">
      <c r="A45" s="19">
        <v>30</v>
      </c>
      <c r="B45" s="15">
        <f>[1]Data!X35</f>
        <v>0</v>
      </c>
      <c r="C45" s="15">
        <f>[1]Data!F36</f>
        <v>0</v>
      </c>
      <c r="D45" s="15">
        <f>[1]Data!K36</f>
        <v>0</v>
      </c>
      <c r="E45" s="15">
        <f t="shared" si="5"/>
        <v>0</v>
      </c>
      <c r="F45" s="15">
        <f>[1]Data!Z36</f>
        <v>0</v>
      </c>
      <c r="G45" s="15">
        <f>MIN([1]Data!S35:Y35,[1]Data!B36:R36,[1]Temperatur!AE38)</f>
        <v>0</v>
      </c>
      <c r="H45" s="15" t="e">
        <f>IF(OR($J44="Cld dev unk",$J44="Re TS",$J44="TS no Prec",$J44="Lightning",$J44="prec in sight 14",$J44="prec in sight 15",$J44="prec in sight 16"),"-",IF(AND(AX$26=0,OR($J44&lt;&gt;"Cld dev unk",$J44&lt;&gt;"Re TS",$J44&lt;&gt;"TS no Prec",$J44&lt;&gt;"Lightning",$J44&lt;&gt;"prec in sight 14",$J44&lt;&gt;"prec in sight 15",$J44&lt;&gt;"prec in sight 16")),"TTU",AX$26))</f>
        <v>#N/A</v>
      </c>
      <c r="I45" s="16">
        <f>'[1]SUN OK'!V41</f>
        <v>0</v>
      </c>
      <c r="J45" s="30" t="e">
        <f>VLOOKUP(MAX('[1]SANDY SYNOP'!$AH700:$AH723),[1]WWww!$W$5:$X$104,2,FALSE)</f>
        <v>#N/A</v>
      </c>
      <c r="K45" s="28" t="str">
        <f t="shared" si="3"/>
        <v>OK</v>
      </c>
      <c r="L45" s="12"/>
      <c r="M45" s="12"/>
      <c r="N45" s="12" t="s">
        <v>61</v>
      </c>
      <c r="O45" s="41" t="s">
        <v>62</v>
      </c>
      <c r="P45" s="12"/>
      <c r="Q45" s="12"/>
      <c r="R45" s="12"/>
      <c r="S45" s="12"/>
      <c r="T45" s="12"/>
      <c r="U45" s="12"/>
      <c r="V45" s="12"/>
    </row>
    <row r="46" spans="1:25" ht="15" x14ac:dyDescent="0.25">
      <c r="A46" s="19">
        <v>31</v>
      </c>
      <c r="B46" s="15">
        <f>[1]Data!X36</f>
        <v>0</v>
      </c>
      <c r="C46" s="15">
        <f>[1]Data!F37</f>
        <v>0</v>
      </c>
      <c r="D46" s="15">
        <f>[1]Data!K37</f>
        <v>0</v>
      </c>
      <c r="E46" s="15">
        <f t="shared" si="5"/>
        <v>0</v>
      </c>
      <c r="F46" s="15">
        <f>[1]Data!Z37</f>
        <v>0</v>
      </c>
      <c r="G46" s="15" t="str">
        <f>IF([1]Program!J22&lt;31,"0.0",MIN([1]Data!S36:Y36,[1]Data!B37:R37,[1]Temperatur!AF38))</f>
        <v>0.0</v>
      </c>
      <c r="H46" s="15" t="e">
        <f>IF(OR($J45="Cld dev unk",$J45="Re TS",$J45="TS no Prec",$J45="Lightning",$J45="prec in sight 14",$J45="prec in sight 15",$J45="prec in sight 16"),"-",IF(AND(AZ$26=0,OR($J45&lt;&gt;"Cld dev unk",$J45&lt;&gt;"Re TS",$J45&lt;&gt;"TS no Prec",$J45&lt;&gt;"Lightning",$J45&lt;&gt;"prec in sight 14",$J45&lt;&gt;"prec in sight 15",$J45&lt;&gt;"prec in sight 16")),"TTU",AZ$26))</f>
        <v>#N/A</v>
      </c>
      <c r="I46" s="16">
        <f>'[1]SUN OK'!V42</f>
        <v>0</v>
      </c>
      <c r="J46" s="30" t="e">
        <f>VLOOKUP(MAX('[1]SANDY SYNOP'!$AH724:$AH747),[1]WWww!$W$5:$X$104,2,FALSE)</f>
        <v>#N/A</v>
      </c>
      <c r="K46" s="28" t="str">
        <f t="shared" si="3"/>
        <v>ERROR</v>
      </c>
      <c r="L46" s="12"/>
      <c r="M46" s="12"/>
      <c r="N46" s="41" t="s">
        <v>63</v>
      </c>
      <c r="O46" s="41" t="s">
        <v>64</v>
      </c>
      <c r="P46" s="12"/>
      <c r="Q46" s="12"/>
      <c r="R46" s="12"/>
      <c r="S46" s="12"/>
      <c r="T46" s="12"/>
      <c r="U46" s="12"/>
      <c r="V46" s="12"/>
    </row>
    <row r="47" spans="1:25" ht="12.75" customHeight="1" x14ac:dyDescent="0.25">
      <c r="A47" s="57" t="s">
        <v>48</v>
      </c>
      <c r="B47" s="42">
        <f>IF(AND(C46=0,D46=0),SUM(B16:B45),IF(AND(C45=0,D45=0),SUM(B16:B44),IF(AND(C44=0,D44=0),SUM(B16:B43),SUM(B16:B46))))</f>
        <v>729.29999999999984</v>
      </c>
      <c r="C47" s="42">
        <f>IF(AND(C46=0),SUM(C16:C45),IF(AND(C45=0),SUM(C16:C44),IF(AND(C44=0),SUM(C16:C43),SUM(C16:C46))))</f>
        <v>784</v>
      </c>
      <c r="D47" s="42">
        <f>IF(AND(D46=0),SUM(D16:D45),IF(AND(D45=0),SUM(D16:D44),IF(AND(D44=0),SUM(D16:D43),SUM(D16:D46))))</f>
        <v>720.50000000000011</v>
      </c>
      <c r="E47" s="42">
        <f>IF(AND(C46=0,D46=0),SUM(E16:E45),IF(AND(C45=0,D45=0),SUM(E16:E44),IF(AND(C44=0,D44=0),SUM(E16:E43),SUM(E16:E46))))</f>
        <v>743.3249999999997</v>
      </c>
      <c r="F47" s="42">
        <f>IF(AND(F46=0),SUM(F16:F45),IF(AND(F45=0),SUM(F16:F44),IF(AND(F44=0),SUM(F16:F43),SUM(F16:F46))))</f>
        <v>796.79999999999984</v>
      </c>
      <c r="G47" s="42" t="e">
        <f>IF(AND(G46=0),SUM(G16:G45),IF(AND(G45=0),SUM(G16:G44),IF(AND(G44=0),SUM(G16:G43),SUM(G16:G46))))</f>
        <v>#VALUE!</v>
      </c>
      <c r="H47" s="43" t="e">
        <f>SUMIF((H16:H46),"&lt;&gt;N/A")</f>
        <v>#N/A</v>
      </c>
      <c r="I47" s="43">
        <f>SUM(I16:I46)</f>
        <v>896.625</v>
      </c>
      <c r="J47" s="44" t="s">
        <v>65</v>
      </c>
      <c r="L47" s="12"/>
      <c r="M47" s="12"/>
      <c r="N47" s="41" t="s">
        <v>66</v>
      </c>
      <c r="O47" s="41" t="s">
        <v>67</v>
      </c>
      <c r="P47" s="12"/>
      <c r="Q47" s="12"/>
      <c r="R47" s="12"/>
      <c r="S47" s="45"/>
      <c r="T47" s="59" t="str">
        <f>[2]Program!$J$45</f>
        <v>ADNAL F. BAESANDO, S.Tr</v>
      </c>
      <c r="U47" s="59"/>
      <c r="V47" s="59"/>
    </row>
    <row r="48" spans="1:25" ht="12.75" customHeight="1" x14ac:dyDescent="0.25">
      <c r="A48" s="58"/>
      <c r="B48" s="46"/>
      <c r="C48" s="46"/>
      <c r="D48" s="46"/>
      <c r="E48" s="46"/>
      <c r="F48" s="46"/>
      <c r="G48" s="46"/>
      <c r="H48" s="47"/>
      <c r="I48" s="47"/>
      <c r="J48" s="48"/>
      <c r="L48" s="12"/>
      <c r="M48" s="12"/>
      <c r="N48" s="41" t="s">
        <v>68</v>
      </c>
      <c r="O48" s="41" t="s">
        <v>69</v>
      </c>
      <c r="P48" s="12"/>
      <c r="Q48" s="12"/>
      <c r="R48" s="12"/>
      <c r="S48" s="49"/>
      <c r="T48" s="60"/>
      <c r="U48" s="60"/>
      <c r="V48" s="60"/>
    </row>
    <row r="49" spans="1:22" ht="14.25" x14ac:dyDescent="0.25">
      <c r="A49" s="61" t="s">
        <v>53</v>
      </c>
      <c r="B49" s="42">
        <f>B47/[1]Program!$J$22</f>
        <v>24.309999999999995</v>
      </c>
      <c r="C49" s="42">
        <f>C47/[1]Program!$J$22</f>
        <v>26.133333333333333</v>
      </c>
      <c r="D49" s="42">
        <f>D47/[1]Program!$J$22</f>
        <v>24.016666666666669</v>
      </c>
      <c r="E49" s="42">
        <f>E47/[1]Program!$J$22</f>
        <v>24.777499999999989</v>
      </c>
      <c r="F49" s="42">
        <f>F47/[1]Program!$J$22</f>
        <v>26.559999999999995</v>
      </c>
      <c r="G49" s="42" t="e">
        <f>G47/[1]Program!$J$22</f>
        <v>#VALUE!</v>
      </c>
      <c r="H49" s="50" t="s">
        <v>70</v>
      </c>
      <c r="I49" s="43">
        <f>I47/[1]Program!J22</f>
        <v>29.887499999999999</v>
      </c>
      <c r="J49" s="44" t="s">
        <v>65</v>
      </c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14.25" x14ac:dyDescent="0.25">
      <c r="A50" s="62"/>
      <c r="B50" s="46"/>
      <c r="C50" s="46"/>
      <c r="D50" s="46"/>
      <c r="E50" s="46"/>
      <c r="F50" s="46"/>
      <c r="G50" s="46"/>
      <c r="H50" s="51">
        <f>[1]Data!BN76</f>
        <v>28</v>
      </c>
      <c r="I50" s="47"/>
      <c r="J50" s="48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x14ac:dyDescent="0.25">
      <c r="A52" s="12"/>
      <c r="B52" s="12" t="s">
        <v>71</v>
      </c>
      <c r="C52" s="12"/>
      <c r="D52" s="12"/>
      <c r="E52" s="12"/>
      <c r="F52" s="12">
        <f>IF(AND(F46=0),MAX(F16:F45),IF(AND(F45=0),MAX(F16:F44),IF(AND(F44=0),MAX(F16:F43),MAX(F16:F46))))</f>
        <v>31.7</v>
      </c>
      <c r="G52" s="12" t="e">
        <f>IF(AND(G46=0),MIN(G16:G45),IF(AND(G45=0),MIN(G16:G44),IF(AND(G44=0),MIN(G16:G43),MIN(G16:G46))))</f>
        <v>#VALUE!</v>
      </c>
      <c r="H52" s="12"/>
      <c r="I52" s="12" t="s">
        <v>72</v>
      </c>
      <c r="J52" s="12"/>
      <c r="L52" s="12"/>
      <c r="M52" s="12"/>
      <c r="N52" s="12"/>
      <c r="O52" s="12"/>
      <c r="P52" s="12"/>
      <c r="Q52" s="12"/>
      <c r="R52" s="12"/>
      <c r="S52" s="63" t="s">
        <v>73</v>
      </c>
      <c r="T52" s="63"/>
      <c r="U52" s="63"/>
      <c r="V52" s="12"/>
    </row>
    <row r="53" spans="1:22" x14ac:dyDescent="0.25">
      <c r="A53" s="12"/>
      <c r="B53" s="41" t="s">
        <v>74</v>
      </c>
      <c r="C53" s="12"/>
      <c r="D53" s="12"/>
      <c r="E53" s="12"/>
      <c r="F53" s="12"/>
      <c r="G53" s="12"/>
      <c r="H53" s="12"/>
      <c r="I53" s="12"/>
      <c r="J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x14ac:dyDescent="0.25">
      <c r="A54" s="12"/>
      <c r="B54" s="12"/>
      <c r="C54" s="12"/>
      <c r="D54" s="12"/>
      <c r="E54" s="12"/>
      <c r="F54" s="12"/>
      <c r="G54" s="12"/>
      <c r="H54" s="12"/>
      <c r="I54" s="3" t="s">
        <v>75</v>
      </c>
      <c r="J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8" spans="1:22" x14ac:dyDescent="0.25">
      <c r="A58" s="1" t="str">
        <f>CONCATENATE("Curah Hujan Bulan"," ",[1]Program!J24," ",[1]Program!L21)</f>
        <v>Curah Hujan Bulan juni 2022</v>
      </c>
      <c r="J58" s="52">
        <f>SUM(H16:H42)</f>
        <v>673.8</v>
      </c>
    </row>
    <row r="60" spans="1:22" x14ac:dyDescent="0.25">
      <c r="A60" s="1" t="s">
        <v>76</v>
      </c>
      <c r="D60" s="1" t="e">
        <f>H47</f>
        <v>#N/A</v>
      </c>
    </row>
    <row r="61" spans="1:22" x14ac:dyDescent="0.25">
      <c r="A61" s="1" t="s">
        <v>77</v>
      </c>
      <c r="D61" s="1">
        <f>MAX($B$70:$B$100)</f>
        <v>139.9</v>
      </c>
    </row>
    <row r="62" spans="1:22" x14ac:dyDescent="0.25">
      <c r="A62" s="1" t="s">
        <v>78</v>
      </c>
      <c r="D62" s="1" t="str">
        <f>IF(COUNTIF(H16:H46,"TTU"),"TTU",IF(MIN(H16:H46)&gt;0,MIN(H16:H46),"HARAP CEK CURAH HUJAN MINIMUM SECARA MANUAL KARENA ADA MINUS"))</f>
        <v>TTU</v>
      </c>
    </row>
    <row r="63" spans="1:22" x14ac:dyDescent="0.25">
      <c r="A63" s="1" t="s">
        <v>79</v>
      </c>
      <c r="D63" s="52">
        <f>COUNT(B16:B46)-COUNTIF(H16:H46,"-")-COUNTIF(H16:H46,"&lt;=0")</f>
        <v>31</v>
      </c>
    </row>
    <row r="64" spans="1:22" x14ac:dyDescent="0.25">
      <c r="A64" s="1" t="s">
        <v>80</v>
      </c>
      <c r="D64" s="1">
        <f>STDEV($B$70:$B$100)</f>
        <v>33.146614648830464</v>
      </c>
    </row>
    <row r="65" spans="1:4" x14ac:dyDescent="0.25">
      <c r="A65" s="1" t="s">
        <v>81</v>
      </c>
      <c r="D65" s="1">
        <f>COUNTIF(B70:B100,"&gt;150")</f>
        <v>0</v>
      </c>
    </row>
    <row r="66" spans="1:4" x14ac:dyDescent="0.25">
      <c r="A66" s="1" t="s">
        <v>82</v>
      </c>
      <c r="D66" s="1">
        <f>[1]Program!J22</f>
        <v>30</v>
      </c>
    </row>
    <row r="69" spans="1:4" x14ac:dyDescent="0.25">
      <c r="A69" s="1" t="s">
        <v>83</v>
      </c>
      <c r="B69" s="1" t="s">
        <v>84</v>
      </c>
      <c r="C69" s="1" t="s">
        <v>40</v>
      </c>
    </row>
    <row r="70" spans="1:4" x14ac:dyDescent="0.25">
      <c r="A70" s="1" t="s">
        <v>85</v>
      </c>
      <c r="B70" s="53">
        <f t="shared" ref="B70:B96" si="7">H17</f>
        <v>19.7</v>
      </c>
      <c r="C70" s="1" t="str">
        <f t="shared" ref="C70:C100" si="8">J16</f>
        <v>SL RA re TS</v>
      </c>
    </row>
    <row r="71" spans="1:4" x14ac:dyDescent="0.25">
      <c r="A71" s="1" t="s">
        <v>86</v>
      </c>
      <c r="B71" s="53">
        <f t="shared" si="7"/>
        <v>3.7</v>
      </c>
      <c r="C71" s="1" t="str">
        <f t="shared" si="8"/>
        <v>Inter SL RA</v>
      </c>
    </row>
    <row r="72" spans="1:4" x14ac:dyDescent="0.25">
      <c r="A72" s="1" t="s">
        <v>87</v>
      </c>
      <c r="B72" s="53">
        <f t="shared" si="7"/>
        <v>6.6</v>
      </c>
      <c r="C72" s="1" t="str">
        <f t="shared" si="8"/>
        <v>SL RA re TS</v>
      </c>
    </row>
    <row r="73" spans="1:4" x14ac:dyDescent="0.25">
      <c r="A73" s="1" t="s">
        <v>59</v>
      </c>
      <c r="B73" s="53">
        <f t="shared" si="7"/>
        <v>9.1</v>
      </c>
      <c r="C73" s="1" t="str">
        <f t="shared" si="8"/>
        <v>Re RA</v>
      </c>
    </row>
    <row r="74" spans="1:4" x14ac:dyDescent="0.25">
      <c r="A74" s="1" t="s">
        <v>88</v>
      </c>
      <c r="B74" s="53">
        <f t="shared" si="7"/>
        <v>2.4</v>
      </c>
      <c r="C74" s="1" t="str">
        <f t="shared" si="8"/>
        <v>Inter SL RA</v>
      </c>
    </row>
    <row r="75" spans="1:4" x14ac:dyDescent="0.25">
      <c r="A75" s="1" t="s">
        <v>89</v>
      </c>
      <c r="B75" s="53">
        <f t="shared" si="7"/>
        <v>25.900000000000002</v>
      </c>
      <c r="C75" s="1" t="str">
        <f t="shared" si="8"/>
        <v>Inter Mod RA</v>
      </c>
    </row>
    <row r="76" spans="1:4" x14ac:dyDescent="0.25">
      <c r="A76" s="1" t="s">
        <v>90</v>
      </c>
      <c r="B76" s="53">
        <f t="shared" si="7"/>
        <v>22.099999999999998</v>
      </c>
      <c r="C76" s="1" t="str">
        <f t="shared" si="8"/>
        <v>SL/Mod TS no hail</v>
      </c>
    </row>
    <row r="77" spans="1:4" x14ac:dyDescent="0.25">
      <c r="A77" s="1" t="s">
        <v>91</v>
      </c>
      <c r="B77" s="53">
        <f t="shared" si="7"/>
        <v>12.2</v>
      </c>
      <c r="C77" s="1" t="str">
        <f t="shared" si="8"/>
        <v>Mod/Heavy RA re TS</v>
      </c>
    </row>
    <row r="78" spans="1:4" x14ac:dyDescent="0.25">
      <c r="A78" s="1" t="s">
        <v>92</v>
      </c>
      <c r="B78" s="53">
        <f t="shared" si="7"/>
        <v>97.700000000000017</v>
      </c>
      <c r="C78" s="1" t="str">
        <f t="shared" si="8"/>
        <v>SL/Mod TS no hail</v>
      </c>
    </row>
    <row r="79" spans="1:4" x14ac:dyDescent="0.25">
      <c r="A79" s="1" t="s">
        <v>93</v>
      </c>
      <c r="B79" s="53">
        <f t="shared" si="7"/>
        <v>3.1999999999999997</v>
      </c>
      <c r="C79" s="1" t="str">
        <f t="shared" si="8"/>
        <v>Inter SL RA</v>
      </c>
    </row>
    <row r="80" spans="1:4" x14ac:dyDescent="0.25">
      <c r="A80" s="1" t="s">
        <v>94</v>
      </c>
      <c r="B80" s="53">
        <f t="shared" si="7"/>
        <v>0.19999999999999996</v>
      </c>
      <c r="C80" s="1" t="str">
        <f t="shared" si="8"/>
        <v>Re RA</v>
      </c>
    </row>
    <row r="81" spans="1:3" x14ac:dyDescent="0.25">
      <c r="A81" s="1" t="s">
        <v>95</v>
      </c>
      <c r="B81" s="53">
        <f t="shared" si="7"/>
        <v>139.9</v>
      </c>
      <c r="C81" s="1" t="str">
        <f t="shared" si="8"/>
        <v>Mod/Heavy RA re TS</v>
      </c>
    </row>
    <row r="82" spans="1:3" x14ac:dyDescent="0.25">
      <c r="A82" s="1" t="s">
        <v>96</v>
      </c>
      <c r="B82" s="53">
        <f t="shared" si="7"/>
        <v>66.3</v>
      </c>
      <c r="C82" s="1" t="str">
        <f t="shared" si="8"/>
        <v>Cns Mod RA</v>
      </c>
    </row>
    <row r="83" spans="1:3" x14ac:dyDescent="0.25">
      <c r="A83" s="1" t="s">
        <v>97</v>
      </c>
      <c r="B83" s="53">
        <f t="shared" si="7"/>
        <v>5.9</v>
      </c>
      <c r="C83" s="1" t="str">
        <f t="shared" si="8"/>
        <v>Re RA</v>
      </c>
    </row>
    <row r="84" spans="1:3" x14ac:dyDescent="0.25">
      <c r="A84" s="1" t="s">
        <v>98</v>
      </c>
      <c r="B84" s="53">
        <f t="shared" si="7"/>
        <v>31.7</v>
      </c>
      <c r="C84" s="1" t="str">
        <f t="shared" si="8"/>
        <v>Inter Mod RA</v>
      </c>
    </row>
    <row r="85" spans="1:3" x14ac:dyDescent="0.25">
      <c r="A85" s="1" t="s">
        <v>99</v>
      </c>
      <c r="B85" s="53">
        <f t="shared" si="7"/>
        <v>43.7</v>
      </c>
      <c r="C85" s="1" t="str">
        <f t="shared" si="8"/>
        <v>Mod/Heavy RA re TS</v>
      </c>
    </row>
    <row r="86" spans="1:3" x14ac:dyDescent="0.25">
      <c r="A86" s="1" t="s">
        <v>100</v>
      </c>
      <c r="B86" s="53">
        <f t="shared" si="7"/>
        <v>18.400000000000002</v>
      </c>
      <c r="C86" s="1" t="str">
        <f t="shared" si="8"/>
        <v>Inter Mod RA</v>
      </c>
    </row>
    <row r="87" spans="1:3" x14ac:dyDescent="0.25">
      <c r="A87" s="1" t="s">
        <v>101</v>
      </c>
      <c r="B87" s="53">
        <f t="shared" si="7"/>
        <v>0.5</v>
      </c>
      <c r="C87" s="1" t="str">
        <f t="shared" si="8"/>
        <v>Inter SL RA</v>
      </c>
    </row>
    <row r="88" spans="1:3" x14ac:dyDescent="0.25">
      <c r="A88" s="1" t="s">
        <v>102</v>
      </c>
      <c r="B88" s="53">
        <f t="shared" si="7"/>
        <v>20.399999999999999</v>
      </c>
      <c r="C88" s="1" t="str">
        <f t="shared" si="8"/>
        <v>Re RA</v>
      </c>
    </row>
    <row r="89" spans="1:3" x14ac:dyDescent="0.25">
      <c r="A89" s="1" t="s">
        <v>103</v>
      </c>
      <c r="B89" s="53">
        <f t="shared" si="7"/>
        <v>9.6999999999999993</v>
      </c>
      <c r="C89" s="1" t="str">
        <f t="shared" si="8"/>
        <v>Cns SL RA</v>
      </c>
    </row>
    <row r="90" spans="1:3" x14ac:dyDescent="0.25">
      <c r="A90" s="1" t="s">
        <v>104</v>
      </c>
      <c r="B90" s="53">
        <f t="shared" si="7"/>
        <v>6.3999999999999995</v>
      </c>
      <c r="C90" s="1" t="str">
        <f t="shared" si="8"/>
        <v>Inter SL RA</v>
      </c>
    </row>
    <row r="91" spans="1:3" x14ac:dyDescent="0.25">
      <c r="A91" s="1" t="s">
        <v>105</v>
      </c>
      <c r="B91" s="53">
        <f t="shared" si="7"/>
        <v>28.9</v>
      </c>
      <c r="C91" s="1" t="str">
        <f t="shared" si="8"/>
        <v>Inter SL RA</v>
      </c>
    </row>
    <row r="92" spans="1:3" x14ac:dyDescent="0.25">
      <c r="A92" s="1" t="s">
        <v>106</v>
      </c>
      <c r="B92" s="53">
        <f t="shared" si="7"/>
        <v>15.9</v>
      </c>
      <c r="C92" s="1" t="str">
        <f t="shared" si="8"/>
        <v>Cns SL RA</v>
      </c>
    </row>
    <row r="93" spans="1:3" x14ac:dyDescent="0.25">
      <c r="A93" s="1" t="s">
        <v>107</v>
      </c>
      <c r="B93" s="53">
        <f t="shared" si="7"/>
        <v>4.3</v>
      </c>
      <c r="C93" s="1" t="str">
        <f t="shared" si="8"/>
        <v>Cns SL RA</v>
      </c>
    </row>
    <row r="94" spans="1:3" x14ac:dyDescent="0.25">
      <c r="A94" s="1" t="s">
        <v>108</v>
      </c>
      <c r="B94" s="53">
        <f t="shared" si="7"/>
        <v>9.6999999999999993</v>
      </c>
      <c r="C94" s="1" t="str">
        <f t="shared" si="8"/>
        <v>Inter SL RA</v>
      </c>
    </row>
    <row r="95" spans="1:3" x14ac:dyDescent="0.25">
      <c r="A95" s="1" t="s">
        <v>109</v>
      </c>
      <c r="B95" s="53">
        <f t="shared" si="7"/>
        <v>69.3</v>
      </c>
      <c r="C95" s="1" t="str">
        <f t="shared" si="8"/>
        <v>Cns Mod RA</v>
      </c>
    </row>
    <row r="96" spans="1:3" x14ac:dyDescent="0.25">
      <c r="A96" s="1" t="s">
        <v>110</v>
      </c>
      <c r="B96" s="53">
        <f t="shared" si="7"/>
        <v>55.1</v>
      </c>
      <c r="C96" s="1" t="str">
        <f t="shared" si="8"/>
        <v>Cns Mod RA</v>
      </c>
    </row>
    <row r="97" spans="1:3" x14ac:dyDescent="0.25">
      <c r="A97" s="54" t="s">
        <v>111</v>
      </c>
      <c r="B97" s="55" t="str">
        <f>IFERROR(IF(J43="Cld dev unk","-",IF(AND(J43&lt;&gt;"Cld dev unk",B98&lt;&gt;""),H44,[1]Koreksi!$A$211)),"")</f>
        <v/>
      </c>
      <c r="C97" s="54" t="e">
        <f t="shared" si="8"/>
        <v>#N/A</v>
      </c>
    </row>
    <row r="98" spans="1:3" x14ac:dyDescent="0.25">
      <c r="A98" s="54" t="s">
        <v>112</v>
      </c>
      <c r="B98" s="55" t="str">
        <f>IFERROR(IF(J44="Cld dev unk","-",IF(AND(J44&lt;&gt;"Cld dev unk",B99&lt;&gt;""),H45,[1]Koreksi!$A$211)),"")</f>
        <v/>
      </c>
      <c r="C98" s="54" t="e">
        <f t="shared" si="8"/>
        <v>#N/A</v>
      </c>
    </row>
    <row r="99" spans="1:3" x14ac:dyDescent="0.25">
      <c r="A99" s="54" t="s">
        <v>113</v>
      </c>
      <c r="B99" s="55" t="str">
        <f>IFERROR(IF(J45="Cld dev unk","-",IF(AND(J45&lt;&gt;"Cld dev unk",B100&lt;&gt;""),H46,[1]Koreksi!$A$211)),"")</f>
        <v/>
      </c>
      <c r="C99" s="54" t="e">
        <f t="shared" si="8"/>
        <v>#N/A</v>
      </c>
    </row>
    <row r="100" spans="1:3" x14ac:dyDescent="0.25">
      <c r="A100" s="54" t="s">
        <v>114</v>
      </c>
      <c r="B100" s="55" t="str">
        <f>IFERROR(IF(J46="Cld dev unk","-",[1]Koreksi!$A$211),"")</f>
        <v/>
      </c>
      <c r="C100" s="54" t="e">
        <f t="shared" si="8"/>
        <v>#N/A</v>
      </c>
    </row>
  </sheetData>
  <mergeCells count="50">
    <mergeCell ref="A1:J1"/>
    <mergeCell ref="L1:L5"/>
    <mergeCell ref="N1:Q2"/>
    <mergeCell ref="R1:U1"/>
    <mergeCell ref="A2:J2"/>
    <mergeCell ref="A3:J4"/>
    <mergeCell ref="M3:M4"/>
    <mergeCell ref="N3:P3"/>
    <mergeCell ref="Q3:Q4"/>
    <mergeCell ref="A5:J5"/>
    <mergeCell ref="A7:C7"/>
    <mergeCell ref="D7:G7"/>
    <mergeCell ref="I7:J7"/>
    <mergeCell ref="A8:C8"/>
    <mergeCell ref="D8:G8"/>
    <mergeCell ref="I8:J8"/>
    <mergeCell ref="A11:A15"/>
    <mergeCell ref="B11:G12"/>
    <mergeCell ref="B13:D13"/>
    <mergeCell ref="E13:E14"/>
    <mergeCell ref="F13:F14"/>
    <mergeCell ref="G13:G14"/>
    <mergeCell ref="R37:R38"/>
    <mergeCell ref="S37:S38"/>
    <mergeCell ref="T37:T38"/>
    <mergeCell ref="U37:U38"/>
    <mergeCell ref="L39:L40"/>
    <mergeCell ref="M39:M40"/>
    <mergeCell ref="N39:N40"/>
    <mergeCell ref="O39:O40"/>
    <mergeCell ref="P39:P40"/>
    <mergeCell ref="Q39:Q40"/>
    <mergeCell ref="L37:L38"/>
    <mergeCell ref="M37:M38"/>
    <mergeCell ref="N37:N38"/>
    <mergeCell ref="O37:O38"/>
    <mergeCell ref="P37:P38"/>
    <mergeCell ref="Q37:Q38"/>
    <mergeCell ref="R39:R40"/>
    <mergeCell ref="S39:S40"/>
    <mergeCell ref="T39:T40"/>
    <mergeCell ref="U39:U40"/>
    <mergeCell ref="M42:O43"/>
    <mergeCell ref="P43:Q43"/>
    <mergeCell ref="T43:V43"/>
    <mergeCell ref="A47:A48"/>
    <mergeCell ref="T47:V47"/>
    <mergeCell ref="T48:V48"/>
    <mergeCell ref="A49:A50"/>
    <mergeCell ref="S52:U52"/>
  </mergeCells>
  <printOptions horizontalCentered="1"/>
  <pageMargins left="0.27500000000000002" right="0.27500000000000002" top="0.51111111111111107" bottom="0.19652777777777777" header="0.51111111111111107" footer="0.51111111111111107"/>
  <pageSetup paperSize="512" firstPageNumber="4294963191" orientation="portrait" verticalDpi="180" copies="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FKlim 71</vt:lpstr>
      <vt:lpstr>'FKlim 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2022-06-28T05:51:40Z</dcterms:created>
  <dcterms:modified xsi:type="dcterms:W3CDTF">2022-06-28T10:54:11Z</dcterms:modified>
</cp:coreProperties>
</file>